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H30" i="1" s="1"/>
  <c r="AV30" i="1" s="1"/>
  <c r="W30" i="1"/>
  <c r="V30" i="1"/>
  <c r="U30" i="1" s="1"/>
  <c r="N30" i="1"/>
  <c r="L30" i="1"/>
  <c r="BM29" i="1"/>
  <c r="BL29" i="1"/>
  <c r="BK29" i="1" s="1"/>
  <c r="BJ29" i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 s="1"/>
  <c r="I29" i="1" s="1"/>
  <c r="W29" i="1"/>
  <c r="V29" i="1"/>
  <c r="U29" i="1" s="1"/>
  <c r="N29" i="1"/>
  <c r="BM28" i="1"/>
  <c r="BL28" i="1"/>
  <c r="BJ28" i="1"/>
  <c r="BK28" i="1" s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U28" i="1" s="1"/>
  <c r="N28" i="1"/>
  <c r="BM27" i="1"/>
  <c r="BL27" i="1"/>
  <c r="BK27" i="1"/>
  <c r="BJ27" i="1"/>
  <c r="BG27" i="1"/>
  <c r="BF27" i="1"/>
  <c r="BE27" i="1"/>
  <c r="BD27" i="1"/>
  <c r="BH27" i="1" s="1"/>
  <c r="BI27" i="1" s="1"/>
  <c r="BC27" i="1"/>
  <c r="AX27" i="1" s="1"/>
  <c r="AZ27" i="1"/>
  <c r="AU27" i="1"/>
  <c r="AW27" i="1" s="1"/>
  <c r="AS27" i="1"/>
  <c r="AL27" i="1"/>
  <c r="AM27" i="1" s="1"/>
  <c r="AG27" i="1"/>
  <c r="AE27" i="1" s="1"/>
  <c r="G27" i="1" s="1"/>
  <c r="Y27" i="1" s="1"/>
  <c r="W27" i="1"/>
  <c r="U27" i="1" s="1"/>
  <c r="V27" i="1"/>
  <c r="N27" i="1"/>
  <c r="BM26" i="1"/>
  <c r="BL26" i="1"/>
  <c r="BJ26" i="1"/>
  <c r="BK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H26" i="1" s="1"/>
  <c r="AV26" i="1" s="1"/>
  <c r="W26" i="1"/>
  <c r="V26" i="1"/>
  <c r="U26" i="1" s="1"/>
  <c r="N26" i="1"/>
  <c r="L26" i="1"/>
  <c r="BM25" i="1"/>
  <c r="BL25" i="1"/>
  <c r="BK25" i="1" s="1"/>
  <c r="AU25" i="1" s="1"/>
  <c r="AW25" i="1" s="1"/>
  <c r="BJ25" i="1"/>
  <c r="BG25" i="1"/>
  <c r="BF25" i="1"/>
  <c r="BE25" i="1"/>
  <c r="BD25" i="1"/>
  <c r="BH25" i="1" s="1"/>
  <c r="BI25" i="1" s="1"/>
  <c r="BC25" i="1"/>
  <c r="AX25" i="1" s="1"/>
  <c r="AZ25" i="1"/>
  <c r="AS25" i="1"/>
  <c r="AL25" i="1"/>
  <c r="AM25" i="1" s="1"/>
  <c r="AG25" i="1"/>
  <c r="AE25" i="1" s="1"/>
  <c r="I25" i="1" s="1"/>
  <c r="W25" i="1"/>
  <c r="V25" i="1"/>
  <c r="U25" i="1" s="1"/>
  <c r="N25" i="1"/>
  <c r="BM24" i="1"/>
  <c r="BL24" i="1"/>
  <c r="BJ24" i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AF24" i="1" s="1"/>
  <c r="W24" i="1"/>
  <c r="V24" i="1"/>
  <c r="U24" i="1" s="1"/>
  <c r="N24" i="1"/>
  <c r="BM23" i="1"/>
  <c r="BL23" i="1"/>
  <c r="BJ23" i="1"/>
  <c r="BK23" i="1" s="1"/>
  <c r="AU23" i="1" s="1"/>
  <c r="AW23" i="1" s="1"/>
  <c r="BG23" i="1"/>
  <c r="BF23" i="1"/>
  <c r="BE23" i="1"/>
  <c r="BD23" i="1"/>
  <c r="BH23" i="1" s="1"/>
  <c r="BI23" i="1" s="1"/>
  <c r="BC23" i="1"/>
  <c r="AX23" i="1" s="1"/>
  <c r="AZ23" i="1"/>
  <c r="AS23" i="1"/>
  <c r="AM23" i="1"/>
  <c r="AL23" i="1"/>
  <c r="AG23" i="1"/>
  <c r="AE23" i="1" s="1"/>
  <c r="W23" i="1"/>
  <c r="U23" i="1" s="1"/>
  <c r="V23" i="1"/>
  <c r="N23" i="1"/>
  <c r="G23" i="1"/>
  <c r="Y23" i="1" s="1"/>
  <c r="BM22" i="1"/>
  <c r="BL22" i="1"/>
  <c r="BJ22" i="1"/>
  <c r="BG22" i="1"/>
  <c r="BF22" i="1"/>
  <c r="BE22" i="1"/>
  <c r="BD22" i="1"/>
  <c r="BH22" i="1" s="1"/>
  <c r="BI22" i="1" s="1"/>
  <c r="BC22" i="1"/>
  <c r="AZ22" i="1"/>
  <c r="AX22" i="1"/>
  <c r="AS22" i="1"/>
  <c r="AL22" i="1"/>
  <c r="AM22" i="1" s="1"/>
  <c r="AG22" i="1"/>
  <c r="AE22" i="1" s="1"/>
  <c r="H22" i="1" s="1"/>
  <c r="AV22" i="1" s="1"/>
  <c r="W22" i="1"/>
  <c r="V22" i="1"/>
  <c r="N22" i="1"/>
  <c r="BM21" i="1"/>
  <c r="BL21" i="1"/>
  <c r="BJ21" i="1"/>
  <c r="BK21" i="1" s="1"/>
  <c r="BG21" i="1"/>
  <c r="BF21" i="1"/>
  <c r="BE21" i="1"/>
  <c r="BD21" i="1"/>
  <c r="BH21" i="1" s="1"/>
  <c r="BI21" i="1" s="1"/>
  <c r="BC21" i="1"/>
  <c r="AX21" i="1" s="1"/>
  <c r="AZ21" i="1"/>
  <c r="AS21" i="1"/>
  <c r="AM21" i="1"/>
  <c r="AL21" i="1"/>
  <c r="AG21" i="1"/>
  <c r="AE21" i="1" s="1"/>
  <c r="W21" i="1"/>
  <c r="U21" i="1" s="1"/>
  <c r="V21" i="1"/>
  <c r="N21" i="1"/>
  <c r="BM20" i="1"/>
  <c r="BL20" i="1"/>
  <c r="BJ20" i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AF20" i="1" s="1"/>
  <c r="W20" i="1"/>
  <c r="V20" i="1"/>
  <c r="U20" i="1" s="1"/>
  <c r="N20" i="1"/>
  <c r="BM19" i="1"/>
  <c r="BL19" i="1"/>
  <c r="BJ19" i="1"/>
  <c r="BG19" i="1"/>
  <c r="BF19" i="1"/>
  <c r="BE19" i="1"/>
  <c r="BD19" i="1"/>
  <c r="BH19" i="1" s="1"/>
  <c r="BI19" i="1" s="1"/>
  <c r="BC19" i="1"/>
  <c r="AX19" i="1" s="1"/>
  <c r="AZ19" i="1"/>
  <c r="AS19" i="1"/>
  <c r="AM19" i="1"/>
  <c r="AL19" i="1"/>
  <c r="AG19" i="1"/>
  <c r="AE19" i="1"/>
  <c r="L19" i="1" s="1"/>
  <c r="W19" i="1"/>
  <c r="V19" i="1"/>
  <c r="U19" i="1"/>
  <c r="N19" i="1"/>
  <c r="Q21" i="1" l="1"/>
  <c r="AU21" i="1"/>
  <c r="AW21" i="1" s="1"/>
  <c r="AU29" i="1"/>
  <c r="AW29" i="1" s="1"/>
  <c r="Q29" i="1"/>
  <c r="R29" i="1" s="1"/>
  <c r="S29" i="1" s="1"/>
  <c r="Z29" i="1" s="1"/>
  <c r="BK30" i="1"/>
  <c r="L22" i="1"/>
  <c r="H20" i="1"/>
  <c r="AV20" i="1" s="1"/>
  <c r="U22" i="1"/>
  <c r="BK22" i="1"/>
  <c r="BK24" i="1"/>
  <c r="Q27" i="1"/>
  <c r="I19" i="1"/>
  <c r="BK19" i="1"/>
  <c r="L20" i="1"/>
  <c r="Q23" i="1"/>
  <c r="L21" i="1"/>
  <c r="H21" i="1"/>
  <c r="AV21" i="1" s="1"/>
  <c r="AY21" i="1" s="1"/>
  <c r="AF21" i="1"/>
  <c r="I21" i="1"/>
  <c r="G21" i="1"/>
  <c r="AY22" i="1"/>
  <c r="AU19" i="1"/>
  <c r="AW19" i="1" s="1"/>
  <c r="Q19" i="1"/>
  <c r="R21" i="1"/>
  <c r="S21" i="1" s="1"/>
  <c r="Z21" i="1" s="1"/>
  <c r="AF19" i="1"/>
  <c r="Q24" i="1"/>
  <c r="AU24" i="1"/>
  <c r="AW24" i="1" s="1"/>
  <c r="G26" i="1"/>
  <c r="AF26" i="1"/>
  <c r="I26" i="1"/>
  <c r="L29" i="1"/>
  <c r="H29" i="1"/>
  <c r="AV29" i="1" s="1"/>
  <c r="AY29" i="1" s="1"/>
  <c r="G29" i="1"/>
  <c r="AF29" i="1"/>
  <c r="AU30" i="1"/>
  <c r="AY30" i="1" s="1"/>
  <c r="Q30" i="1"/>
  <c r="L25" i="1"/>
  <c r="H25" i="1"/>
  <c r="AV25" i="1" s="1"/>
  <c r="AY25" i="1" s="1"/>
  <c r="G25" i="1"/>
  <c r="AF25" i="1"/>
  <c r="AU26" i="1"/>
  <c r="AY26" i="1" s="1"/>
  <c r="Q26" i="1"/>
  <c r="G19" i="1"/>
  <c r="AF23" i="1"/>
  <c r="I23" i="1"/>
  <c r="L23" i="1"/>
  <c r="H23" i="1"/>
  <c r="AV23" i="1" s="1"/>
  <c r="AY23" i="1" s="1"/>
  <c r="R23" i="1"/>
  <c r="S23" i="1" s="1"/>
  <c r="I24" i="1"/>
  <c r="L24" i="1"/>
  <c r="H24" i="1"/>
  <c r="AV24" i="1" s="1"/>
  <c r="AY24" i="1" s="1"/>
  <c r="G24" i="1"/>
  <c r="Q28" i="1"/>
  <c r="AU28" i="1"/>
  <c r="AW28" i="1" s="1"/>
  <c r="G30" i="1"/>
  <c r="AF30" i="1"/>
  <c r="I30" i="1"/>
  <c r="G22" i="1"/>
  <c r="AF22" i="1"/>
  <c r="I22" i="1"/>
  <c r="AW30" i="1"/>
  <c r="H19" i="1"/>
  <c r="AV19" i="1" s="1"/>
  <c r="AY19" i="1" s="1"/>
  <c r="I20" i="1"/>
  <c r="G20" i="1"/>
  <c r="BK20" i="1"/>
  <c r="AU22" i="1"/>
  <c r="AW22" i="1" s="1"/>
  <c r="Q22" i="1"/>
  <c r="Q25" i="1"/>
  <c r="AW26" i="1"/>
  <c r="AF27" i="1"/>
  <c r="I27" i="1"/>
  <c r="L27" i="1"/>
  <c r="H27" i="1"/>
  <c r="AV27" i="1" s="1"/>
  <c r="AY27" i="1" s="1"/>
  <c r="R27" i="1"/>
  <c r="S27" i="1" s="1"/>
  <c r="Z27" i="1" s="1"/>
  <c r="I28" i="1"/>
  <c r="L28" i="1"/>
  <c r="H28" i="1"/>
  <c r="AV28" i="1" s="1"/>
  <c r="AY28" i="1" s="1"/>
  <c r="G28" i="1"/>
  <c r="O27" i="1" l="1"/>
  <c r="M27" i="1" s="1"/>
  <c r="P27" i="1" s="1"/>
  <c r="J27" i="1" s="1"/>
  <c r="K27" i="1" s="1"/>
  <c r="Y26" i="1"/>
  <c r="R25" i="1"/>
  <c r="S25" i="1" s="1"/>
  <c r="O25" i="1" s="1"/>
  <c r="M25" i="1" s="1"/>
  <c r="P25" i="1" s="1"/>
  <c r="J25" i="1" s="1"/>
  <c r="K25" i="1" s="1"/>
  <c r="Y20" i="1"/>
  <c r="T29" i="1"/>
  <c r="X29" i="1" s="1"/>
  <c r="AA29" i="1"/>
  <c r="Y30" i="1"/>
  <c r="O29" i="1"/>
  <c r="M29" i="1" s="1"/>
  <c r="P29" i="1" s="1"/>
  <c r="J29" i="1" s="1"/>
  <c r="K29" i="1" s="1"/>
  <c r="Y29" i="1"/>
  <c r="Q20" i="1"/>
  <c r="AU20" i="1"/>
  <c r="T23" i="1"/>
  <c r="X23" i="1" s="1"/>
  <c r="AA23" i="1"/>
  <c r="O23" i="1"/>
  <c r="M23" i="1" s="1"/>
  <c r="P23" i="1" s="1"/>
  <c r="J23" i="1" s="1"/>
  <c r="K23" i="1" s="1"/>
  <c r="R26" i="1"/>
  <c r="S26" i="1" s="1"/>
  <c r="Y28" i="1"/>
  <c r="R22" i="1"/>
  <c r="S22" i="1" s="1"/>
  <c r="O22" i="1"/>
  <c r="M22" i="1" s="1"/>
  <c r="P22" i="1" s="1"/>
  <c r="J22" i="1" s="1"/>
  <c r="K22" i="1" s="1"/>
  <c r="Y22" i="1"/>
  <c r="R30" i="1"/>
  <c r="S30" i="1" s="1"/>
  <c r="R24" i="1"/>
  <c r="S24" i="1" s="1"/>
  <c r="R19" i="1"/>
  <c r="S19" i="1" s="1"/>
  <c r="O21" i="1"/>
  <c r="M21" i="1" s="1"/>
  <c r="P21" i="1" s="1"/>
  <c r="J21" i="1" s="1"/>
  <c r="K21" i="1" s="1"/>
  <c r="Y21" i="1"/>
  <c r="T27" i="1"/>
  <c r="X27" i="1" s="1"/>
  <c r="AA27" i="1"/>
  <c r="AB27" i="1" s="1"/>
  <c r="Z23" i="1"/>
  <c r="R28" i="1"/>
  <c r="S28" i="1" s="1"/>
  <c r="Y24" i="1"/>
  <c r="O24" i="1"/>
  <c r="M24" i="1" s="1"/>
  <c r="P24" i="1" s="1"/>
  <c r="J24" i="1" s="1"/>
  <c r="K24" i="1" s="1"/>
  <c r="Y19" i="1"/>
  <c r="Y25" i="1"/>
  <c r="T21" i="1"/>
  <c r="X21" i="1" s="1"/>
  <c r="AA21" i="1"/>
  <c r="AB21" i="1" s="1"/>
  <c r="T19" i="1" l="1"/>
  <c r="X19" i="1" s="1"/>
  <c r="AA19" i="1"/>
  <c r="Z19" i="1"/>
  <c r="T25" i="1"/>
  <c r="X25" i="1" s="1"/>
  <c r="AA25" i="1"/>
  <c r="AB25" i="1" s="1"/>
  <c r="Z25" i="1"/>
  <c r="O19" i="1"/>
  <c r="M19" i="1" s="1"/>
  <c r="P19" i="1" s="1"/>
  <c r="J19" i="1" s="1"/>
  <c r="K19" i="1" s="1"/>
  <c r="T28" i="1"/>
  <c r="X28" i="1" s="1"/>
  <c r="AA28" i="1"/>
  <c r="Z28" i="1"/>
  <c r="AA30" i="1"/>
  <c r="T30" i="1"/>
  <c r="X30" i="1" s="1"/>
  <c r="Z30" i="1"/>
  <c r="AA22" i="1"/>
  <c r="T22" i="1"/>
  <c r="X22" i="1" s="1"/>
  <c r="Z22" i="1"/>
  <c r="AA26" i="1"/>
  <c r="T26" i="1"/>
  <c r="X26" i="1" s="1"/>
  <c r="Z26" i="1"/>
  <c r="AY20" i="1"/>
  <c r="AW20" i="1"/>
  <c r="AB23" i="1"/>
  <c r="AB29" i="1"/>
  <c r="T24" i="1"/>
  <c r="X24" i="1" s="1"/>
  <c r="AA24" i="1"/>
  <c r="Z24" i="1"/>
  <c r="O28" i="1"/>
  <c r="M28" i="1" s="1"/>
  <c r="P28" i="1" s="1"/>
  <c r="J28" i="1" s="1"/>
  <c r="K28" i="1" s="1"/>
  <c r="R20" i="1"/>
  <c r="S20" i="1" s="1"/>
  <c r="O30" i="1"/>
  <c r="M30" i="1" s="1"/>
  <c r="P30" i="1" s="1"/>
  <c r="J30" i="1" s="1"/>
  <c r="K30" i="1" s="1"/>
  <c r="O26" i="1"/>
  <c r="M26" i="1" s="1"/>
  <c r="P26" i="1" s="1"/>
  <c r="J26" i="1" s="1"/>
  <c r="K26" i="1" s="1"/>
  <c r="AB30" i="1" l="1"/>
  <c r="AB19" i="1"/>
  <c r="AA20" i="1"/>
  <c r="T20" i="1"/>
  <c r="X20" i="1" s="1"/>
  <c r="Z20" i="1"/>
  <c r="O20" i="1"/>
  <c r="M20" i="1" s="1"/>
  <c r="P20" i="1" s="1"/>
  <c r="J20" i="1" s="1"/>
  <c r="K20" i="1" s="1"/>
  <c r="AB22" i="1"/>
  <c r="AB24" i="1"/>
  <c r="AB26" i="1"/>
  <c r="AB28" i="1"/>
  <c r="AB20" i="1" l="1"/>
</calcChain>
</file>

<file path=xl/sharedStrings.xml><?xml version="1.0" encoding="utf-8"?>
<sst xmlns="http://schemas.openxmlformats.org/spreadsheetml/2006/main" count="643" uniqueCount="349">
  <si>
    <t>File opened</t>
  </si>
  <si>
    <t>2020-09-11 16:04:55</t>
  </si>
  <si>
    <t>Console s/n</t>
  </si>
  <si>
    <t>68C-811876</t>
  </si>
  <si>
    <t>Console ver</t>
  </si>
  <si>
    <t>Bluestem v.1.4.05</t>
  </si>
  <si>
    <t>Scripts ver</t>
  </si>
  <si>
    <t>2020.04  1.4.05, May 2020</t>
  </si>
  <si>
    <t>Head s/n</t>
  </si>
  <si>
    <t>68H-711866</t>
  </si>
  <si>
    <t>Head ver</t>
  </si>
  <si>
    <t>1.4.2</t>
  </si>
  <si>
    <t>Head cal</t>
  </si>
  <si>
    <t>{"co2aspan2": "-0.0274214", "h2obspan2a": "0.0949969", "h2obspan2b": "0.102394", "h2oaspan1": "1.07388", "oxygen": "21", "flowazero": "0.27548", "h2obspan2": "0", "co2bzero": "0.94549", "co2bspanconc2": "298.9", "flowmeterzero": "0.986842", "h2oaspan2a": "0.0954223", "co2bspan2a": "0.194368", "tazero": "0.0398865", "tbzero": "0.120966", "chamberpressurezero": "2.6539", "ssb_ref": "35601.5", "co2aspanconc1": "993", "ssa_ref": "39980.7", "h2oaspanconc2": "0", "flowbzero": "0.30576", "h2obspan1": "1.07787", "h2obzero": "1.03183", "co2bspan2": "-0.0290863", "h2oaspan2": "0", "co2aspan2b": "0.187145", "h2obspanconc1": "19.41", "co2bspan1": "0.961123", "co2bspanconc1": "993", "h2oazero": "1.03102", "h2oaspanconc1": "19.41", "h2oaspan2b": "0.102472", "co2azero": "0.914258", "h2obspanconc2": "0", "co2bspan2b": "0.185713", "co2aspanconc2": "298.9", "co2aspan2a": "0.195868", "co2aspan1": "0.960839"}</t>
  </si>
  <si>
    <t>Chamber type</t>
  </si>
  <si>
    <t>6800-01A</t>
  </si>
  <si>
    <t>Chamber s/n</t>
  </si>
  <si>
    <t>MPF-831667</t>
  </si>
  <si>
    <t>Chamber rev</t>
  </si>
  <si>
    <t>0</t>
  </si>
  <si>
    <t>Chamber cal</t>
  </si>
  <si>
    <t>Fluorometer</t>
  </si>
  <si>
    <t>Flr. Version</t>
  </si>
  <si>
    <t>16:04:55</t>
  </si>
  <si>
    <t>Stability Definition:	ΔH2O (Meas2): Slp&lt;0.1 Per=20	ΔCO2 (Meas2): Slp&lt;0.5 Per=20	F (FlrLS): Slp&lt;1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</si>
  <si>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</si>
  <si>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</si>
  <si>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</si>
  <si>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</si>
  <si>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</si>
  <si>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</si>
  <si>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</si>
  <si>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</si>
  <si>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</si>
  <si>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</si>
  <si>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</si>
  <si>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</si>
  <si>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</si>
  <si>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</si>
  <si>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</si>
  <si>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</si>
  <si>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</si>
  <si>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</si>
  <si>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</si>
  <si>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</si>
  <si>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</si>
  <si>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</si>
  <si>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</si>
  <si>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</si>
  <si>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</si>
  <si>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</si>
  <si>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</si>
  <si>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</si>
  <si>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</si>
  <si>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</si>
  <si>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</si>
  <si>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</si>
  <si>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</si>
  <si>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</si>
  <si>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</si>
  <si>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</si>
  <si>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</si>
  <si>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</si>
  <si>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</si>
  <si>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</si>
  <si>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</si>
  <si>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</si>
  <si>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</si>
  <si>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</si>
  <si>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</si>
  <si>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</si>
  <si>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</si>
  <si>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</si>
  <si>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</si>
  <si>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</si>
  <si>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</si>
  <si>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</si>
  <si>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</si>
  <si>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</si>
  <si>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</si>
  <si>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2.7503 76.361 375.441 627.426 871.536 1066.28 1275.23 1444.03</t>
  </si>
  <si>
    <t>Fs_true</t>
  </si>
  <si>
    <t>0.321223 100.768 401.041 601.022 800.139 1000.46 1200.19 1400.97</t>
  </si>
  <si>
    <t>leak_wt</t>
  </si>
  <si>
    <t>Sys</t>
  </si>
  <si>
    <t>GasEx</t>
  </si>
  <si>
    <t>Leak</t>
  </si>
  <si>
    <t>FLR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</si>
  <si>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</si>
  <si>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</si>
  <si>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</si>
  <si>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</si>
  <si>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</si>
  <si>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</si>
  <si>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</si>
  <si>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</si>
  <si>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</si>
  <si>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</si>
  <si>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</si>
  <si>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</si>
  <si>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</si>
  <si>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</si>
  <si>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</si>
  <si>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</si>
  <si>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</si>
  <si>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</si>
  <si>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</si>
  <si>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</si>
  <si>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</si>
  <si>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</si>
  <si>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</si>
  <si>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</si>
  <si>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</si>
  <si>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</si>
  <si>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</si>
  <si>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</si>
  <si>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</si>
  <si>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</si>
  <si>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</si>
  <si>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</si>
  <si>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</si>
  <si>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</si>
  <si>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</si>
  <si>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</si>
  <si>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</si>
  <si>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</si>
  <si>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</si>
  <si>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</si>
  <si>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</si>
  <si>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</si>
  <si>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</si>
  <si>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</si>
  <si>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</si>
  <si>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</si>
  <si>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</si>
  <si>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</si>
  <si>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</si>
  <si>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</si>
  <si>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</si>
  <si>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</si>
  <si>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</si>
  <si>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</si>
  <si>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</si>
  <si>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</si>
  <si>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</si>
  <si>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</si>
  <si>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</si>
  <si>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</si>
  <si>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</si>
  <si>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</si>
  <si>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</si>
  <si>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</si>
  <si>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</si>
  <si>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</si>
  <si>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</si>
  <si>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</si>
  <si>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</si>
  <si>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</si>
  <si>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</si>
  <si>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</si>
  <si>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</si>
  <si>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</si>
  <si>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</si>
  <si>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</si>
  <si>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</si>
  <si>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</si>
  <si>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</si>
  <si>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</si>
  <si>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</si>
  <si>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</si>
  <si>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</si>
  <si>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</si>
  <si>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</si>
  <si>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</si>
  <si>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</si>
  <si>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</si>
  <si>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</si>
  <si>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</si>
  <si>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</si>
  <si>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</si>
  <si>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</si>
  <si>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</si>
  <si>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</si>
  <si>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</si>
  <si>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</si>
  <si>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</si>
  <si>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</si>
  <si>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</si>
  <si>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</si>
  <si>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</si>
  <si>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</si>
  <si>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</si>
  <si>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</si>
  <si>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</si>
  <si>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</si>
  <si>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</si>
  <si>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</si>
  <si>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</si>
  <si>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</si>
  <si>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</si>
  <si>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</si>
  <si>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</si>
  <si>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</si>
  <si>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</si>
  <si>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</si>
  <si>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</si>
  <si>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</si>
  <si>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</si>
  <si>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</si>
  <si>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</si>
  <si>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</si>
  <si>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</si>
  <si>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</si>
  <si>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</si>
  <si>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</si>
  <si>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</si>
  <si>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</si>
  <si>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F:MN</t>
  </si>
  <si>
    <t>F:SLP</t>
  </si>
  <si>
    <t>F:SD</t>
  </si>
  <si>
    <t>F:OK</t>
  </si>
  <si>
    <t>ΔH2O:MN</t>
  </si>
  <si>
    <t>ΔH2O:SLP</t>
  </si>
  <si>
    <t>ΔH2O:SD</t>
  </si>
  <si>
    <t>ΔH2O:OK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</si>
  <si>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</si>
  <si>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</si>
  <si>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</si>
  <si>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</si>
  <si>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</si>
  <si>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</si>
  <si>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</si>
  <si>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</si>
  <si>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</si>
  <si>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</si>
  <si>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</si>
  <si>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</si>
  <si>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</si>
  <si>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</si>
  <si>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</si>
  <si>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</si>
  <si>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</si>
  <si>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</si>
  <si>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</si>
  <si>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</si>
  <si>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</si>
  <si>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</si>
  <si>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</si>
  <si>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</si>
  <si>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</si>
  <si>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</si>
  <si>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</si>
  <si>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</si>
  <si>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</si>
  <si>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</si>
  <si>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</si>
  <si>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</si>
  <si>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</si>
  <si>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</si>
  <si>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</si>
  <si>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</si>
  <si>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</si>
  <si>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</si>
  <si>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</si>
  <si>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</si>
  <si>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</si>
  <si>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</si>
  <si>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</si>
  <si>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</si>
  <si>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</si>
  <si>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</si>
  <si>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</si>
  <si>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</si>
  <si>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</si>
  <si>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</si>
  <si>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</si>
  <si>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</si>
  <si>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</si>
  <si>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</si>
  <si>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</si>
  <si>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</si>
  <si>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 xml:space="preserve"> min⁻¹</t>
  </si>
  <si>
    <t>mmol mol⁻¹ min⁻¹</t>
  </si>
  <si>
    <t>min</t>
  </si>
  <si>
    <t>MPF-1886-20200911-13_52_44</t>
  </si>
  <si>
    <t>0: Broadleaf</t>
  </si>
  <si>
    <t>20200911 16:38:47</t>
  </si>
  <si>
    <t>16:38:47</t>
  </si>
  <si>
    <t>MPF-1889-20200911-16_38_23</t>
  </si>
  <si>
    <t>DARK-1890-20200911-16_38_25</t>
  </si>
  <si>
    <t>16:38:20</t>
  </si>
  <si>
    <t>3/3</t>
  </si>
  <si>
    <t>20200911 16:40:47</t>
  </si>
  <si>
    <t>16:40:47</t>
  </si>
  <si>
    <t>MPF-1891-20200911-16_40_24</t>
  </si>
  <si>
    <t>DARK-1892-20200911-16_40_26</t>
  </si>
  <si>
    <t>16:39:51</t>
  </si>
  <si>
    <t>2/3</t>
  </si>
  <si>
    <t>20200911 16:42:48</t>
  </si>
  <si>
    <t>16:42:48</t>
  </si>
  <si>
    <t>MPF-1893-20200911-16_42_24</t>
  </si>
  <si>
    <t>DARK-1894-20200911-16_42_26</t>
  </si>
  <si>
    <t>16:41:47</t>
  </si>
  <si>
    <t>20200911 16:44:48</t>
  </si>
  <si>
    <t>16:44:48</t>
  </si>
  <si>
    <t>MPF-1895-20200911-16_44_25</t>
  </si>
  <si>
    <t>DARK-1896-20200911-16_44_27</t>
  </si>
  <si>
    <t>16:43:46</t>
  </si>
  <si>
    <t>20200911 16:46:49</t>
  </si>
  <si>
    <t>16:46:49</t>
  </si>
  <si>
    <t>MPF-1897-20200911-16_46_25</t>
  </si>
  <si>
    <t>DARK-1898-20200911-16_46_27</t>
  </si>
  <si>
    <t>16:45:45</t>
  </si>
  <si>
    <t>20200911 16:48:13</t>
  </si>
  <si>
    <t>16:48:13</t>
  </si>
  <si>
    <t>MPF-1899-20200911-16_47_49</t>
  </si>
  <si>
    <t>DARK-1900-20200911-16_47_51</t>
  </si>
  <si>
    <t>16:47:46</t>
  </si>
  <si>
    <t>20200911 16:50:13</t>
  </si>
  <si>
    <t>16:50:13</t>
  </si>
  <si>
    <t>MPF-1901-20200911-16_49_50</t>
  </si>
  <si>
    <t>DARK-1902-20200911-16_49_52</t>
  </si>
  <si>
    <t>16:49:11</t>
  </si>
  <si>
    <t>20200911 16:52:14</t>
  </si>
  <si>
    <t>16:52:14</t>
  </si>
  <si>
    <t>MPF-1903-20200911-16_51_50</t>
  </si>
  <si>
    <t>DARK-1904-20200911-16_51_52</t>
  </si>
  <si>
    <t>16:51:19</t>
  </si>
  <si>
    <t>1/3</t>
  </si>
  <si>
    <t>20200911 16:54:14</t>
  </si>
  <si>
    <t>16:54:14</t>
  </si>
  <si>
    <t>MPF-1905-20200911-16_53_51</t>
  </si>
  <si>
    <t>DARK-1906-20200911-16_53_53</t>
  </si>
  <si>
    <t>16:53:09</t>
  </si>
  <si>
    <t>20200911 16:56:15</t>
  </si>
  <si>
    <t>16:56:15</t>
  </si>
  <si>
    <t>MPF-1907-20200911-16_55_51</t>
  </si>
  <si>
    <t>DARK-1908-20200911-16_55_54</t>
  </si>
  <si>
    <t>16:55:12</t>
  </si>
  <si>
    <t>20200911 16:58:16</t>
  </si>
  <si>
    <t>16:58:16</t>
  </si>
  <si>
    <t>MPF-1909-20200911-16_57_52</t>
  </si>
  <si>
    <t>-</t>
  </si>
  <si>
    <t>16:57:12</t>
  </si>
  <si>
    <t>20200911 17:21:15</t>
  </si>
  <si>
    <t>17:21:15</t>
  </si>
  <si>
    <t>MPF-1910-20200911-17_20_52</t>
  </si>
  <si>
    <t>17:21:34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</si>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</sst>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O30"/>
  <sheetViews>
    <sheetView tabSelected="1" topLeftCell="Z11" workbookViewId="0">
      <selection activeCell="AR18" sqref="AR18"/>
    </sheetView>
  </sheetViews>
  <sheetFormatPr defaultRowHeight="14.5" x14ac:dyDescent="0.35"/>
  <sheetData>
    <row r="2" spans="1:171" x14ac:dyDescent="0.35">
      <c r="A2" t="s">
        <v>25</v>
      </c>
      <c r="B2" t="s">
        <v>26</v>
      </c>
      <c r="C2" t="s">
        <v>28</v>
      </c>
    </row>
    <row r="3" spans="1:171" x14ac:dyDescent="0.35">
      <c r="B3" t="s">
        <v>27</v>
      </c>
      <c r="C3" t="s">
        <v>29</v>
      </c>
    </row>
    <row r="4" spans="1:171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71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71" x14ac:dyDescent="0.35">
      <c r="A6" t="s">
        <v>42</v>
      </c>
      <c r="B6" t="s">
        <v>43</v>
      </c>
    </row>
    <row r="7" spans="1:171" x14ac:dyDescent="0.35">
      <c r="B7">
        <v>2</v>
      </c>
    </row>
    <row r="8" spans="1:171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71" x14ac:dyDescent="0.35">
      <c r="B9">
        <v>0</v>
      </c>
      <c r="C9">
        <v>1</v>
      </c>
      <c r="D9">
        <v>0</v>
      </c>
      <c r="E9">
        <v>0</v>
      </c>
    </row>
    <row r="10" spans="1:171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71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71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71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71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71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71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42</v>
      </c>
      <c r="BO16" t="s">
        <v>42</v>
      </c>
      <c r="BP16" t="s">
        <v>42</v>
      </c>
      <c r="BQ16" t="s">
        <v>89</v>
      </c>
      <c r="BR16" t="s">
        <v>89</v>
      </c>
      <c r="BS16" t="s">
        <v>89</v>
      </c>
      <c r="BT16" t="s">
        <v>89</v>
      </c>
      <c r="BU16" t="s">
        <v>89</v>
      </c>
      <c r="BV16" t="s">
        <v>89</v>
      </c>
      <c r="BW16" t="s">
        <v>89</v>
      </c>
      <c r="BX16" t="s">
        <v>89</v>
      </c>
      <c r="BY16" t="s">
        <v>89</v>
      </c>
      <c r="BZ16" t="s">
        <v>89</v>
      </c>
      <c r="CA16" t="s">
        <v>89</v>
      </c>
      <c r="CB16" t="s">
        <v>89</v>
      </c>
      <c r="CC16" t="s">
        <v>89</v>
      </c>
      <c r="CD16" t="s">
        <v>89</v>
      </c>
      <c r="CE16" t="s">
        <v>89</v>
      </c>
      <c r="CF16" t="s">
        <v>89</v>
      </c>
      <c r="CG16" t="s">
        <v>89</v>
      </c>
      <c r="CH16" t="s">
        <v>89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90</v>
      </c>
      <c r="CR16" t="s">
        <v>90</v>
      </c>
      <c r="CS16" t="s">
        <v>90</v>
      </c>
      <c r="CT16" t="s">
        <v>90</v>
      </c>
      <c r="CU16" t="s">
        <v>90</v>
      </c>
      <c r="CV16" t="s">
        <v>90</v>
      </c>
      <c r="CW16" t="s">
        <v>90</v>
      </c>
      <c r="CX16" t="s">
        <v>90</v>
      </c>
      <c r="CY16" t="s">
        <v>90</v>
      </c>
      <c r="CZ16" t="s">
        <v>90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92</v>
      </c>
      <c r="DG16" t="s">
        <v>92</v>
      </c>
      <c r="DH16" t="s">
        <v>92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92</v>
      </c>
      <c r="DO16" t="s">
        <v>92</v>
      </c>
      <c r="DP16" t="s">
        <v>92</v>
      </c>
      <c r="DQ16" t="s">
        <v>92</v>
      </c>
      <c r="DR16" t="s">
        <v>92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93</v>
      </c>
      <c r="EB16" t="s">
        <v>93</v>
      </c>
      <c r="EC16" t="s">
        <v>93</v>
      </c>
      <c r="ED16" t="s">
        <v>93</v>
      </c>
      <c r="EE16" t="s">
        <v>93</v>
      </c>
      <c r="EF16" t="s">
        <v>93</v>
      </c>
      <c r="EG16" t="s">
        <v>93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94</v>
      </c>
      <c r="EU16" t="s">
        <v>94</v>
      </c>
      <c r="EV16" t="s">
        <v>94</v>
      </c>
      <c r="EW16" t="s">
        <v>94</v>
      </c>
      <c r="EX16" t="s">
        <v>94</v>
      </c>
      <c r="EY16" t="s">
        <v>94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95</v>
      </c>
      <c r="FM16" t="s">
        <v>95</v>
      </c>
      <c r="FN16" t="s">
        <v>95</v>
      </c>
      <c r="FO16" t="s">
        <v>95</v>
      </c>
    </row>
    <row r="17" spans="1:171" x14ac:dyDescent="0.35">
      <c r="A17" t="s">
        <v>96</v>
      </c>
      <c r="B17" t="s">
        <v>97</v>
      </c>
      <c r="C17" t="s">
        <v>98</v>
      </c>
      <c r="D17" t="s">
        <v>99</v>
      </c>
      <c r="E17" t="s">
        <v>100</v>
      </c>
      <c r="F17" t="s">
        <v>101</v>
      </c>
      <c r="G17" t="s">
        <v>102</v>
      </c>
      <c r="H17" t="s">
        <v>103</v>
      </c>
      <c r="I17" t="s">
        <v>104</v>
      </c>
      <c r="J17" t="s">
        <v>105</v>
      </c>
      <c r="K17" t="s">
        <v>106</v>
      </c>
      <c r="L17" t="s">
        <v>107</v>
      </c>
      <c r="M17" t="s">
        <v>108</v>
      </c>
      <c r="N17" t="s">
        <v>109</v>
      </c>
      <c r="O17" t="s">
        <v>110</v>
      </c>
      <c r="P17" t="s">
        <v>111</v>
      </c>
      <c r="Q17" t="s">
        <v>112</v>
      </c>
      <c r="R17" t="s">
        <v>113</v>
      </c>
      <c r="S17" t="s">
        <v>114</v>
      </c>
      <c r="T17" t="s">
        <v>115</v>
      </c>
      <c r="U17" t="s">
        <v>116</v>
      </c>
      <c r="V17" t="s">
        <v>117</v>
      </c>
      <c r="W17" t="s">
        <v>118</v>
      </c>
      <c r="X17" t="s">
        <v>119</v>
      </c>
      <c r="Y17" t="s">
        <v>120</v>
      </c>
      <c r="Z17" t="s">
        <v>121</v>
      </c>
      <c r="AA17" t="s">
        <v>122</v>
      </c>
      <c r="AB17" t="s">
        <v>123</v>
      </c>
      <c r="AC17" t="s">
        <v>86</v>
      </c>
      <c r="AD17" t="s">
        <v>124</v>
      </c>
      <c r="AE17" t="s">
        <v>125</v>
      </c>
      <c r="AF17" t="s">
        <v>126</v>
      </c>
      <c r="AG17" t="s">
        <v>127</v>
      </c>
      <c r="AH17" t="s">
        <v>128</v>
      </c>
      <c r="AI17" t="s">
        <v>129</v>
      </c>
      <c r="AJ17" t="s">
        <v>130</v>
      </c>
      <c r="AK17" t="s">
        <v>131</v>
      </c>
      <c r="AL17" t="s">
        <v>132</v>
      </c>
      <c r="AM17" t="s">
        <v>133</v>
      </c>
      <c r="AN17" t="s">
        <v>134</v>
      </c>
      <c r="AO17" t="s">
        <v>135</v>
      </c>
      <c r="AP17" t="s">
        <v>136</v>
      </c>
      <c r="AQ17" t="s">
        <v>137</v>
      </c>
      <c r="AR17" t="s">
        <v>348</v>
      </c>
      <c r="AS17" t="s">
        <v>138</v>
      </c>
      <c r="AT17" t="s">
        <v>139</v>
      </c>
      <c r="AU17" t="s">
        <v>140</v>
      </c>
      <c r="AV17" t="s">
        <v>141</v>
      </c>
      <c r="AW17" t="s">
        <v>142</v>
      </c>
      <c r="AX17" t="s">
        <v>143</v>
      </c>
      <c r="AY17" t="s">
        <v>144</v>
      </c>
      <c r="AZ17" t="s">
        <v>145</v>
      </c>
      <c r="BA17" t="s">
        <v>146</v>
      </c>
      <c r="BB17" t="s">
        <v>147</v>
      </c>
      <c r="BC17" t="s">
        <v>148</v>
      </c>
      <c r="BD17" t="s">
        <v>149</v>
      </c>
      <c r="BE17" t="s">
        <v>150</v>
      </c>
      <c r="BF17" t="s">
        <v>151</v>
      </c>
      <c r="BG17" t="s">
        <v>152</v>
      </c>
      <c r="BH17" t="s">
        <v>153</v>
      </c>
      <c r="BI17" t="s">
        <v>154</v>
      </c>
      <c r="BJ17" t="s">
        <v>155</v>
      </c>
      <c r="BK17" t="s">
        <v>156</v>
      </c>
      <c r="BL17" t="s">
        <v>157</v>
      </c>
      <c r="BM17" t="s">
        <v>158</v>
      </c>
      <c r="BN17" t="s">
        <v>159</v>
      </c>
      <c r="BO17" t="s">
        <v>160</v>
      </c>
      <c r="BP17" t="s">
        <v>161</v>
      </c>
      <c r="BQ17" t="s">
        <v>101</v>
      </c>
      <c r="BR17" t="s">
        <v>162</v>
      </c>
      <c r="BS17" t="s">
        <v>163</v>
      </c>
      <c r="BT17" t="s">
        <v>164</v>
      </c>
      <c r="BU17" t="s">
        <v>165</v>
      </c>
      <c r="BV17" t="s">
        <v>166</v>
      </c>
      <c r="BW17" t="s">
        <v>167</v>
      </c>
      <c r="BX17" t="s">
        <v>168</v>
      </c>
      <c r="BY17" t="s">
        <v>169</v>
      </c>
      <c r="BZ17" t="s">
        <v>170</v>
      </c>
      <c r="CA17" t="s">
        <v>171</v>
      </c>
      <c r="CB17" t="s">
        <v>172</v>
      </c>
      <c r="CC17" t="s">
        <v>173</v>
      </c>
      <c r="CD17" t="s">
        <v>174</v>
      </c>
      <c r="CE17" t="s">
        <v>175</v>
      </c>
      <c r="CF17" t="s">
        <v>176</v>
      </c>
      <c r="CG17" t="s">
        <v>177</v>
      </c>
      <c r="CH17" t="s">
        <v>178</v>
      </c>
      <c r="CI17" t="s">
        <v>179</v>
      </c>
      <c r="CJ17" t="s">
        <v>180</v>
      </c>
      <c r="CK17" t="s">
        <v>181</v>
      </c>
      <c r="CL17" t="s">
        <v>182</v>
      </c>
      <c r="CM17" t="s">
        <v>183</v>
      </c>
      <c r="CN17" t="s">
        <v>184</v>
      </c>
      <c r="CO17" t="s">
        <v>185</v>
      </c>
      <c r="CP17" t="s">
        <v>186</v>
      </c>
      <c r="CQ17" t="s">
        <v>187</v>
      </c>
      <c r="CR17" t="s">
        <v>188</v>
      </c>
      <c r="CS17" t="s">
        <v>189</v>
      </c>
      <c r="CT17" t="s">
        <v>190</v>
      </c>
      <c r="CU17" t="s">
        <v>191</v>
      </c>
      <c r="CV17" t="s">
        <v>192</v>
      </c>
      <c r="CW17" t="s">
        <v>193</v>
      </c>
      <c r="CX17" t="s">
        <v>194</v>
      </c>
      <c r="CY17" t="s">
        <v>195</v>
      </c>
      <c r="CZ17" t="s">
        <v>196</v>
      </c>
      <c r="DA17" t="s">
        <v>197</v>
      </c>
      <c r="DB17" t="s">
        <v>198</v>
      </c>
      <c r="DC17" t="s">
        <v>199</v>
      </c>
      <c r="DD17" t="s">
        <v>200</v>
      </c>
      <c r="DE17" t="s">
        <v>201</v>
      </c>
      <c r="DF17" t="s">
        <v>97</v>
      </c>
      <c r="DG17" t="s">
        <v>100</v>
      </c>
      <c r="DH17" t="s">
        <v>202</v>
      </c>
      <c r="DI17" t="s">
        <v>203</v>
      </c>
      <c r="DJ17" t="s">
        <v>204</v>
      </c>
      <c r="DK17" t="s">
        <v>205</v>
      </c>
      <c r="DL17" t="s">
        <v>206</v>
      </c>
      <c r="DM17" t="s">
        <v>207</v>
      </c>
      <c r="DN17" t="s">
        <v>208</v>
      </c>
      <c r="DO17" t="s">
        <v>209</v>
      </c>
      <c r="DP17" t="s">
        <v>210</v>
      </c>
      <c r="DQ17" t="s">
        <v>211</v>
      </c>
      <c r="DR17" t="s">
        <v>212</v>
      </c>
      <c r="DS17" t="s">
        <v>213</v>
      </c>
      <c r="DT17" t="s">
        <v>214</v>
      </c>
      <c r="DU17" t="s">
        <v>215</v>
      </c>
      <c r="DV17" t="s">
        <v>216</v>
      </c>
      <c r="DW17" t="s">
        <v>217</v>
      </c>
      <c r="DX17" t="s">
        <v>218</v>
      </c>
      <c r="DY17" t="s">
        <v>219</v>
      </c>
      <c r="DZ17" t="s">
        <v>220</v>
      </c>
      <c r="EA17" t="s">
        <v>221</v>
      </c>
      <c r="EB17" t="s">
        <v>222</v>
      </c>
      <c r="EC17" t="s">
        <v>223</v>
      </c>
      <c r="ED17" t="s">
        <v>224</v>
      </c>
      <c r="EE17" t="s">
        <v>225</v>
      </c>
      <c r="EF17" t="s">
        <v>226</v>
      </c>
      <c r="EG17" t="s">
        <v>227</v>
      </c>
      <c r="EH17" t="s">
        <v>228</v>
      </c>
      <c r="EI17" t="s">
        <v>229</v>
      </c>
      <c r="EJ17" t="s">
        <v>230</v>
      </c>
      <c r="EK17" t="s">
        <v>231</v>
      </c>
      <c r="EL17" t="s">
        <v>232</v>
      </c>
      <c r="EM17" t="s">
        <v>233</v>
      </c>
      <c r="EN17" t="s">
        <v>234</v>
      </c>
      <c r="EO17" t="s">
        <v>235</v>
      </c>
      <c r="EP17" t="s">
        <v>236</v>
      </c>
      <c r="EQ17" t="s">
        <v>237</v>
      </c>
      <c r="ER17" t="s">
        <v>238</v>
      </c>
      <c r="ES17" t="s">
        <v>239</v>
      </c>
      <c r="ET17" t="s">
        <v>240</v>
      </c>
      <c r="EU17" t="s">
        <v>241</v>
      </c>
      <c r="EV17" t="s">
        <v>242</v>
      </c>
      <c r="EW17" t="s">
        <v>243</v>
      </c>
      <c r="EX17" t="s">
        <v>244</v>
      </c>
      <c r="EY17" t="s">
        <v>245</v>
      </c>
      <c r="EZ17" t="s">
        <v>246</v>
      </c>
      <c r="FA17" t="s">
        <v>247</v>
      </c>
      <c r="FB17" t="s">
        <v>248</v>
      </c>
      <c r="FC17" t="s">
        <v>249</v>
      </c>
      <c r="FD17" t="s">
        <v>250</v>
      </c>
      <c r="FE17" t="s">
        <v>251</v>
      </c>
      <c r="FF17" t="s">
        <v>252</v>
      </c>
      <c r="FG17" t="s">
        <v>253</v>
      </c>
      <c r="FH17" t="s">
        <v>254</v>
      </c>
      <c r="FI17" t="s">
        <v>255</v>
      </c>
      <c r="FJ17" t="s">
        <v>256</v>
      </c>
      <c r="FK17" t="s">
        <v>257</v>
      </c>
      <c r="FL17" t="s">
        <v>258</v>
      </c>
      <c r="FM17" t="s">
        <v>259</v>
      </c>
      <c r="FN17" t="s">
        <v>260</v>
      </c>
      <c r="FO17" t="s">
        <v>261</v>
      </c>
    </row>
    <row r="18" spans="1:171" x14ac:dyDescent="0.35">
      <c r="B18" t="s">
        <v>262</v>
      </c>
      <c r="C18" t="s">
        <v>262</v>
      </c>
      <c r="F18" t="s">
        <v>262</v>
      </c>
      <c r="G18" t="s">
        <v>263</v>
      </c>
      <c r="H18" t="s">
        <v>264</v>
      </c>
      <c r="I18" t="s">
        <v>265</v>
      </c>
      <c r="J18" t="s">
        <v>265</v>
      </c>
      <c r="K18" t="s">
        <v>169</v>
      </c>
      <c r="L18" t="s">
        <v>169</v>
      </c>
      <c r="M18" t="s">
        <v>263</v>
      </c>
      <c r="N18" t="s">
        <v>263</v>
      </c>
      <c r="O18" t="s">
        <v>263</v>
      </c>
      <c r="P18" t="s">
        <v>263</v>
      </c>
      <c r="Q18" t="s">
        <v>266</v>
      </c>
      <c r="R18" t="s">
        <v>267</v>
      </c>
      <c r="S18" t="s">
        <v>267</v>
      </c>
      <c r="T18" t="s">
        <v>268</v>
      </c>
      <c r="U18" t="s">
        <v>269</v>
      </c>
      <c r="V18" t="s">
        <v>268</v>
      </c>
      <c r="W18" t="s">
        <v>268</v>
      </c>
      <c r="X18" t="s">
        <v>268</v>
      </c>
      <c r="Y18" t="s">
        <v>266</v>
      </c>
      <c r="Z18" t="s">
        <v>266</v>
      </c>
      <c r="AA18" t="s">
        <v>266</v>
      </c>
      <c r="AB18" t="s">
        <v>266</v>
      </c>
      <c r="AC18" t="s">
        <v>270</v>
      </c>
      <c r="AD18" t="s">
        <v>269</v>
      </c>
      <c r="AF18" t="s">
        <v>269</v>
      </c>
      <c r="AG18" t="s">
        <v>270</v>
      </c>
      <c r="AN18" t="s">
        <v>264</v>
      </c>
      <c r="AU18" t="s">
        <v>264</v>
      </c>
      <c r="AV18" t="s">
        <v>264</v>
      </c>
      <c r="AW18" t="s">
        <v>264</v>
      </c>
      <c r="AY18" t="s">
        <v>271</v>
      </c>
      <c r="BJ18" t="s">
        <v>264</v>
      </c>
      <c r="BK18" t="s">
        <v>264</v>
      </c>
      <c r="BM18" t="s">
        <v>272</v>
      </c>
      <c r="BN18" t="s">
        <v>273</v>
      </c>
      <c r="BQ18" t="s">
        <v>262</v>
      </c>
      <c r="BR18" t="s">
        <v>265</v>
      </c>
      <c r="BS18" t="s">
        <v>265</v>
      </c>
      <c r="BT18" t="s">
        <v>274</v>
      </c>
      <c r="BU18" t="s">
        <v>274</v>
      </c>
      <c r="BV18" t="s">
        <v>265</v>
      </c>
      <c r="BW18" t="s">
        <v>274</v>
      </c>
      <c r="BX18" t="s">
        <v>270</v>
      </c>
      <c r="BY18" t="s">
        <v>268</v>
      </c>
      <c r="BZ18" t="s">
        <v>268</v>
      </c>
      <c r="CA18" t="s">
        <v>267</v>
      </c>
      <c r="CB18" t="s">
        <v>267</v>
      </c>
      <c r="CC18" t="s">
        <v>267</v>
      </c>
      <c r="CD18" t="s">
        <v>267</v>
      </c>
      <c r="CE18" t="s">
        <v>267</v>
      </c>
      <c r="CF18" t="s">
        <v>275</v>
      </c>
      <c r="CG18" t="s">
        <v>264</v>
      </c>
      <c r="CH18" t="s">
        <v>264</v>
      </c>
      <c r="CI18" t="s">
        <v>264</v>
      </c>
      <c r="CN18" t="s">
        <v>264</v>
      </c>
      <c r="CQ18" t="s">
        <v>267</v>
      </c>
      <c r="CR18" t="s">
        <v>267</v>
      </c>
      <c r="CS18" t="s">
        <v>267</v>
      </c>
      <c r="CT18" t="s">
        <v>267</v>
      </c>
      <c r="CU18" t="s">
        <v>267</v>
      </c>
      <c r="CV18" t="s">
        <v>264</v>
      </c>
      <c r="CW18" t="s">
        <v>264</v>
      </c>
      <c r="CX18" t="s">
        <v>264</v>
      </c>
      <c r="CY18" t="s">
        <v>262</v>
      </c>
      <c r="DB18" t="s">
        <v>276</v>
      </c>
      <c r="DC18" t="s">
        <v>276</v>
      </c>
      <c r="DE18" t="s">
        <v>262</v>
      </c>
      <c r="DF18" t="s">
        <v>277</v>
      </c>
      <c r="DH18" t="s">
        <v>262</v>
      </c>
      <c r="DI18" t="s">
        <v>262</v>
      </c>
      <c r="DK18" t="s">
        <v>278</v>
      </c>
      <c r="DL18" t="s">
        <v>279</v>
      </c>
      <c r="DM18" t="s">
        <v>278</v>
      </c>
      <c r="DN18" t="s">
        <v>279</v>
      </c>
      <c r="DO18" t="s">
        <v>278</v>
      </c>
      <c r="DP18" t="s">
        <v>279</v>
      </c>
      <c r="DQ18" t="s">
        <v>269</v>
      </c>
      <c r="DR18" t="s">
        <v>269</v>
      </c>
      <c r="DS18" t="s">
        <v>265</v>
      </c>
      <c r="DT18" t="s">
        <v>280</v>
      </c>
      <c r="DU18" t="s">
        <v>265</v>
      </c>
      <c r="DX18" t="s">
        <v>281</v>
      </c>
      <c r="EA18" t="s">
        <v>274</v>
      </c>
      <c r="EB18" t="s">
        <v>282</v>
      </c>
      <c r="EC18" t="s">
        <v>274</v>
      </c>
      <c r="EH18" t="s">
        <v>269</v>
      </c>
      <c r="EI18" t="s">
        <v>269</v>
      </c>
      <c r="EJ18" t="s">
        <v>278</v>
      </c>
      <c r="EK18" t="s">
        <v>279</v>
      </c>
      <c r="EL18" t="s">
        <v>279</v>
      </c>
      <c r="EP18" t="s">
        <v>279</v>
      </c>
      <c r="ET18" t="s">
        <v>265</v>
      </c>
      <c r="EU18" t="s">
        <v>265</v>
      </c>
      <c r="EV18" t="s">
        <v>274</v>
      </c>
      <c r="EW18" t="s">
        <v>274</v>
      </c>
      <c r="EX18" t="s">
        <v>283</v>
      </c>
      <c r="EY18" t="s">
        <v>283</v>
      </c>
      <c r="FA18" t="s">
        <v>270</v>
      </c>
      <c r="FB18" t="s">
        <v>270</v>
      </c>
      <c r="FC18" t="s">
        <v>267</v>
      </c>
      <c r="FD18" t="s">
        <v>267</v>
      </c>
      <c r="FE18" t="s">
        <v>267</v>
      </c>
      <c r="FF18" t="s">
        <v>267</v>
      </c>
      <c r="FG18" t="s">
        <v>267</v>
      </c>
      <c r="FH18" t="s">
        <v>269</v>
      </c>
      <c r="FI18" t="s">
        <v>269</v>
      </c>
      <c r="FJ18" t="s">
        <v>269</v>
      </c>
      <c r="FK18" t="s">
        <v>267</v>
      </c>
      <c r="FL18" t="s">
        <v>265</v>
      </c>
      <c r="FM18" t="s">
        <v>274</v>
      </c>
      <c r="FN18" t="s">
        <v>269</v>
      </c>
      <c r="FO18" t="s">
        <v>269</v>
      </c>
    </row>
    <row r="19" spans="1:171" x14ac:dyDescent="0.35">
      <c r="A19">
        <v>2</v>
      </c>
      <c r="B19">
        <v>1599860327.0999999</v>
      </c>
      <c r="C19">
        <v>1809.0999999046301</v>
      </c>
      <c r="D19" t="s">
        <v>286</v>
      </c>
      <c r="E19" t="s">
        <v>287</v>
      </c>
      <c r="F19">
        <v>1599860327.0999999</v>
      </c>
      <c r="G19">
        <f t="shared" ref="G19:G30" si="0">BX19*AE19*(BT19-BU19)/(100*BN19*(1000-AE19*BT19))</f>
        <v>3.9570584075986912E-3</v>
      </c>
      <c r="H19">
        <f t="shared" ref="H19:H30" si="1">BX19*AE19*(BS19-BR19*(1000-AE19*BU19)/(1000-AE19*BT19))/(100*BN19)</f>
        <v>21.74992649362623</v>
      </c>
      <c r="I19">
        <f t="shared" ref="I19:I30" si="2">BR19 - IF(AE19&gt;1, H19*BN19*100/(AG19*CF19), 0)</f>
        <v>372.18400000000003</v>
      </c>
      <c r="J19">
        <f t="shared" ref="J19:J30" si="3">((P19-G19/2)*I19-H19)/(P19+G19/2)</f>
        <v>249.76292704487801</v>
      </c>
      <c r="K19">
        <f t="shared" ref="K19:K30" si="4">J19*(BY19+BZ19)/1000</f>
        <v>25.341418954597241</v>
      </c>
      <c r="L19">
        <f t="shared" ref="L19:L30" si="5">(BR19 - IF(AE19&gt;1, H19*BN19*100/(AG19*CF19), 0))*(BY19+BZ19)/1000</f>
        <v>37.762492551599202</v>
      </c>
      <c r="M19">
        <f t="shared" ref="M19:M30" si="6">2/((1/O19-1/N19)+SIGN(O19)*SQRT((1/O19-1/N19)*(1/O19-1/N19) + 4*BO19/((BO19+1)*(BO19+1))*(2*1/O19*1/N19-1/N19*1/N19)))</f>
        <v>0.31555122564736177</v>
      </c>
      <c r="N19">
        <f t="shared" ref="N19:N30" si="7">IF(LEFT(BP19,1)&lt;&gt;"0",IF(LEFT(BP19,1)="1",3,$B$7),$D$5+$E$5*(CF19*BY19/($K$5*1000))+$F$5*(CF19*BY19/($K$5*1000))*MAX(MIN(BN19,$J$5),$I$5)*MAX(MIN(BN19,$J$5),$I$5)+$G$5*MAX(MIN(BN19,$J$5),$I$5)*(CF19*BY19/($K$5*1000))+$H$5*(CF19*BY19/($K$5*1000))*(CF19*BY19/($K$5*1000)))</f>
        <v>2.9535429299068263</v>
      </c>
      <c r="O19">
        <f t="shared" ref="O19:O30" si="8">G19*(1000-(1000*0.61365*EXP(17.502*S19/(240.97+S19))/(BY19+BZ19)+BT19)/2)/(1000*0.61365*EXP(17.502*S19/(240.97+S19))/(BY19+BZ19)-BT19)</f>
        <v>0.29794688571675476</v>
      </c>
      <c r="P19">
        <f t="shared" ref="P19:P30" si="9">1/((BO19+1)/(M19/1.6)+1/(N19/1.37)) + BO19/((BO19+1)/(M19/1.6) + BO19/(N19/1.37))</f>
        <v>0.18771659239110022</v>
      </c>
      <c r="Q19">
        <f t="shared" ref="Q19:Q30" si="10">(BK19*BM19)</f>
        <v>209.73887314565857</v>
      </c>
      <c r="R19">
        <f t="shared" ref="R19:R30" si="11">(CA19+(Q19+2*0.95*0.0000000567*(((CA19+$B$9)+273)^4-(CA19+273)^4)-44100*G19)/(1.84*29.3*N19+8*0.95*0.0000000567*(CA19+273)^3))</f>
        <v>25.607323441721206</v>
      </c>
      <c r="S19">
        <f t="shared" ref="S19:S30" si="12">($C$9*CB19+$D$9*CC19+$E$9*R19)</f>
        <v>24.759899999999998</v>
      </c>
      <c r="T19">
        <f t="shared" ref="T19:T30" si="13">0.61365*EXP(17.502*S19/(240.97+S19))</f>
        <v>3.1344456340263931</v>
      </c>
      <c r="U19">
        <f t="shared" ref="U19:U30" si="14">(V19/W19*100)</f>
        <v>55.883150927449698</v>
      </c>
      <c r="V19">
        <f t="shared" ref="V19:V30" si="15">BT19*(BY19+BZ19)/1000</f>
        <v>1.8198204823567998</v>
      </c>
      <c r="W19">
        <f t="shared" ref="W19:W30" si="16">0.61365*EXP(17.502*CA19/(240.97+CA19))</f>
        <v>3.2564743615108278</v>
      </c>
      <c r="X19">
        <f t="shared" ref="X19:X30" si="17">(T19-BT19*(BY19+BZ19)/1000)</f>
        <v>1.3146251516695933</v>
      </c>
      <c r="Y19">
        <f t="shared" ref="Y19:Y30" si="18">(-G19*44100)</f>
        <v>-174.50627577510227</v>
      </c>
      <c r="Z19">
        <f t="shared" ref="Z19:Z30" si="19">2*29.3*N19*0.92*(CA19-S19)</f>
        <v>102.067331526205</v>
      </c>
      <c r="AA19">
        <f t="shared" ref="AA19:AA30" si="20">2*0.95*0.0000000567*(((CA19+$B$9)+273)^4-(S19+273)^4)</f>
        <v>7.3156925215247766</v>
      </c>
      <c r="AB19">
        <f t="shared" ref="AB19:AB30" si="21">Q19+AA19+Y19+Z19</f>
        <v>144.61562141828608</v>
      </c>
      <c r="AC19">
        <v>25</v>
      </c>
      <c r="AD19">
        <v>5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MAX(0,($B$15+$C$15*CF19)/(1+$D$15*CF19)*BY19/(CA19+273)*$E$15)</f>
        <v>53890.783012825763</v>
      </c>
      <c r="AH19" t="s">
        <v>284</v>
      </c>
      <c r="AI19">
        <v>10190.299999999999</v>
      </c>
      <c r="AJ19">
        <v>689.24239999999998</v>
      </c>
      <c r="AK19">
        <v>3449.53</v>
      </c>
      <c r="AL19">
        <f t="shared" ref="AL19:AL30" si="25">AK19-AJ19</f>
        <v>2760.2876000000001</v>
      </c>
      <c r="AM19">
        <f t="shared" ref="AM19:AM30" si="26">AL19/AK19</f>
        <v>0.80019237403356402</v>
      </c>
      <c r="AN19">
        <v>-1.0143688185123301</v>
      </c>
      <c r="AO19" t="s">
        <v>288</v>
      </c>
      <c r="AP19">
        <v>10186.4</v>
      </c>
      <c r="AQ19">
        <v>794.04651999999999</v>
      </c>
      <c r="AR19">
        <v>1165.76</v>
      </c>
      <c r="AS19">
        <f t="shared" ref="AS19:AS30" si="27">1-AQ19/AR19</f>
        <v>0.31885935355476258</v>
      </c>
      <c r="AT19">
        <v>0.5</v>
      </c>
      <c r="AU19">
        <f t="shared" ref="AU19:AU30" si="28">BK19</f>
        <v>1093.2294001482057</v>
      </c>
      <c r="AV19">
        <f t="shared" ref="AV19:AV30" si="29">H19</f>
        <v>21.74992649362623</v>
      </c>
      <c r="AW19">
        <f t="shared" ref="AW19:AW30" si="30">AS19*AT19*AU19</f>
        <v>174.29320990915886</v>
      </c>
      <c r="AX19">
        <f t="shared" ref="AX19:AX30" si="31">BC19/AR19</f>
        <v>0.50337976942080698</v>
      </c>
      <c r="AY19">
        <f t="shared" ref="AY19:AY30" si="32">(AV19-AN19)/AU19</f>
        <v>2.0822981259973866E-2</v>
      </c>
      <c r="AZ19">
        <f t="shared" ref="AZ19:AZ30" si="33">(AK19-AR19)/AR19</f>
        <v>1.9590395964864127</v>
      </c>
      <c r="BA19" t="s">
        <v>289</v>
      </c>
      <c r="BB19">
        <v>578.94000000000005</v>
      </c>
      <c r="BC19">
        <f t="shared" ref="BC19:BC30" si="34">AR19-BB19</f>
        <v>586.81999999999994</v>
      </c>
      <c r="BD19">
        <f t="shared" ref="BD19:BD30" si="35">(AR19-AQ19)/(AR19-BB19)</f>
        <v>0.63343696533860472</v>
      </c>
      <c r="BE19">
        <f t="shared" ref="BE19:BE30" si="36">(AK19-AR19)/(AK19-BB19)</f>
        <v>0.79557512567102939</v>
      </c>
      <c r="BF19">
        <f t="shared" ref="BF19:BF30" si="37">(AR19-AQ19)/(AR19-AJ19)</f>
        <v>0.78006243630875327</v>
      </c>
      <c r="BG19">
        <f t="shared" ref="BG19:BG30" si="38">(AK19-AR19)/(AK19-AJ19)</f>
        <v>0.82736668454403095</v>
      </c>
      <c r="BH19">
        <f t="shared" ref="BH19:BH30" si="39">(BD19*BB19/AQ19)</f>
        <v>0.46183943569594871</v>
      </c>
      <c r="BI19">
        <f t="shared" ref="BI19:BI30" si="40">(1-BH19)</f>
        <v>0.53816056430405124</v>
      </c>
      <c r="BJ19">
        <f t="shared" ref="BJ19:BJ30" si="41">$B$13*CG19+$C$13*CH19+$F$13*CI19*(1-CL19)</f>
        <v>1300.03</v>
      </c>
      <c r="BK19">
        <f t="shared" ref="BK19:BK30" si="42">BJ19*BL19</f>
        <v>1093.2294001482057</v>
      </c>
      <c r="BL19">
        <f t="shared" ref="BL19:BL30" si="43">($B$13*$D$11+$C$13*$D$11+$F$13*((CV19+CN19)/MAX(CV19+CN19+CW19, 0.1)*$I$11+CW19/MAX(CV19+CN19+CW19, 0.1)*$J$11))/($B$13+$C$13+$F$13)</f>
        <v>0.8409262864304714</v>
      </c>
      <c r="BM19">
        <f t="shared" ref="BM19:BM30" si="44">($B$13*$K$11+$C$13*$K$11+$F$13*((CV19+CN19)/MAX(CV19+CN19+CW19, 0.1)*$P$11+CW19/MAX(CV19+CN19+CW19, 0.1)*$Q$11))/($B$13+$C$13+$F$13)</f>
        <v>0.19185257286094293</v>
      </c>
      <c r="BN19">
        <v>6</v>
      </c>
      <c r="BO19">
        <v>0.5</v>
      </c>
      <c r="BP19" t="s">
        <v>285</v>
      </c>
      <c r="BQ19">
        <v>1599860327.0999999</v>
      </c>
      <c r="BR19">
        <v>372.18400000000003</v>
      </c>
      <c r="BS19">
        <v>400.053</v>
      </c>
      <c r="BT19">
        <v>17.936</v>
      </c>
      <c r="BU19">
        <v>13.272399999999999</v>
      </c>
      <c r="BV19">
        <v>370.97300000000001</v>
      </c>
      <c r="BW19">
        <v>18.051500000000001</v>
      </c>
      <c r="BX19">
        <v>499.96800000000002</v>
      </c>
      <c r="BY19">
        <v>101.36199999999999</v>
      </c>
      <c r="BZ19">
        <v>9.9891300000000002E-2</v>
      </c>
      <c r="CA19">
        <v>25.4009</v>
      </c>
      <c r="CB19">
        <v>24.759899999999998</v>
      </c>
      <c r="CC19">
        <v>999.9</v>
      </c>
      <c r="CD19">
        <v>0</v>
      </c>
      <c r="CE19">
        <v>0</v>
      </c>
      <c r="CF19">
        <v>10001.200000000001</v>
      </c>
      <c r="CG19">
        <v>0</v>
      </c>
      <c r="CH19">
        <v>1.74872E-3</v>
      </c>
      <c r="CI19">
        <v>1300.03</v>
      </c>
      <c r="CJ19">
        <v>0.96900699999999995</v>
      </c>
      <c r="CK19">
        <v>3.0992800000000001E-2</v>
      </c>
      <c r="CL19">
        <v>0</v>
      </c>
      <c r="CM19">
        <v>794.27200000000005</v>
      </c>
      <c r="CN19">
        <v>4.9998399999999998</v>
      </c>
      <c r="CO19">
        <v>10406</v>
      </c>
      <c r="CP19">
        <v>12115.9</v>
      </c>
      <c r="CQ19">
        <v>42.625</v>
      </c>
      <c r="CR19">
        <v>44.811999999999998</v>
      </c>
      <c r="CS19">
        <v>43.686999999999998</v>
      </c>
      <c r="CT19">
        <v>44.186999999999998</v>
      </c>
      <c r="CU19">
        <v>43.686999999999998</v>
      </c>
      <c r="CV19">
        <v>1254.8900000000001</v>
      </c>
      <c r="CW19">
        <v>40.14</v>
      </c>
      <c r="CX19">
        <v>0</v>
      </c>
      <c r="CY19">
        <v>1808.7000000476801</v>
      </c>
      <c r="CZ19">
        <v>0</v>
      </c>
      <c r="DA19">
        <v>794.04651999999999</v>
      </c>
      <c r="DB19">
        <v>-0.48838463315070302</v>
      </c>
      <c r="DC19">
        <v>-7.6692307311810204</v>
      </c>
      <c r="DD19">
        <v>10407.040000000001</v>
      </c>
      <c r="DE19">
        <v>15</v>
      </c>
      <c r="DF19">
        <v>1599860300.5999999</v>
      </c>
      <c r="DG19" t="s">
        <v>290</v>
      </c>
      <c r="DH19">
        <v>1599860296.5999999</v>
      </c>
      <c r="DI19">
        <v>1599860300.5999999</v>
      </c>
      <c r="DJ19">
        <v>58</v>
      </c>
      <c r="DK19">
        <v>0.27900000000000003</v>
      </c>
      <c r="DL19">
        <v>3.0000000000000001E-3</v>
      </c>
      <c r="DM19">
        <v>1.2110000000000001</v>
      </c>
      <c r="DN19">
        <v>-0.115</v>
      </c>
      <c r="DO19">
        <v>400</v>
      </c>
      <c r="DP19">
        <v>13</v>
      </c>
      <c r="DQ19">
        <v>0.04</v>
      </c>
      <c r="DR19">
        <v>0.02</v>
      </c>
      <c r="DS19">
        <v>-27.852274999999999</v>
      </c>
      <c r="DT19">
        <v>-0.13202476547835101</v>
      </c>
      <c r="DU19">
        <v>5.1573567600079799E-2</v>
      </c>
      <c r="DV19">
        <v>1</v>
      </c>
      <c r="DW19">
        <v>794.03897058823497</v>
      </c>
      <c r="DX19">
        <v>-5.6703296703187703E-2</v>
      </c>
      <c r="DY19">
        <v>0.19968217177099701</v>
      </c>
      <c r="DZ19">
        <v>1</v>
      </c>
      <c r="EA19">
        <v>4.6604352499999999</v>
      </c>
      <c r="EB19">
        <v>5.11392495309465E-2</v>
      </c>
      <c r="EC19">
        <v>6.5279150528709702E-3</v>
      </c>
      <c r="ED19">
        <v>1</v>
      </c>
      <c r="EE19">
        <v>3</v>
      </c>
      <c r="EF19">
        <v>3</v>
      </c>
      <c r="EG19" t="s">
        <v>291</v>
      </c>
      <c r="EH19">
        <v>100</v>
      </c>
      <c r="EI19">
        <v>100</v>
      </c>
      <c r="EJ19">
        <v>1.2110000000000001</v>
      </c>
      <c r="EK19">
        <v>-0.11550000000000001</v>
      </c>
      <c r="EL19">
        <v>1.21054999999996</v>
      </c>
      <c r="EM19">
        <v>0</v>
      </c>
      <c r="EN19">
        <v>0</v>
      </c>
      <c r="EO19">
        <v>0</v>
      </c>
      <c r="EP19">
        <v>-0.115425000000002</v>
      </c>
      <c r="EQ19">
        <v>0</v>
      </c>
      <c r="ER19">
        <v>0</v>
      </c>
      <c r="ES19">
        <v>0</v>
      </c>
      <c r="ET19">
        <v>-1</v>
      </c>
      <c r="EU19">
        <v>-1</v>
      </c>
      <c r="EV19">
        <v>-1</v>
      </c>
      <c r="EW19">
        <v>-1</v>
      </c>
      <c r="EX19">
        <v>0.5</v>
      </c>
      <c r="EY19">
        <v>0.4</v>
      </c>
      <c r="EZ19">
        <v>2</v>
      </c>
      <c r="FA19">
        <v>469.14299999999997</v>
      </c>
      <c r="FB19">
        <v>473.35899999999998</v>
      </c>
      <c r="FC19">
        <v>22.6401</v>
      </c>
      <c r="FD19">
        <v>29.671900000000001</v>
      </c>
      <c r="FE19">
        <v>30.0002</v>
      </c>
      <c r="FF19">
        <v>29.683800000000002</v>
      </c>
      <c r="FG19">
        <v>29.652699999999999</v>
      </c>
      <c r="FH19">
        <v>21.281099999999999</v>
      </c>
      <c r="FI19">
        <v>-30</v>
      </c>
      <c r="FJ19">
        <v>-30</v>
      </c>
      <c r="FK19">
        <v>22.64</v>
      </c>
      <c r="FL19">
        <v>400</v>
      </c>
      <c r="FM19">
        <v>10.1441</v>
      </c>
      <c r="FN19">
        <v>101.68899999999999</v>
      </c>
      <c r="FO19">
        <v>101.72199999999999</v>
      </c>
    </row>
    <row r="20" spans="1:171" x14ac:dyDescent="0.35">
      <c r="A20">
        <v>3</v>
      </c>
      <c r="B20">
        <v>1599860447.5999999</v>
      </c>
      <c r="C20">
        <v>1929.5999999046301</v>
      </c>
      <c r="D20" t="s">
        <v>292</v>
      </c>
      <c r="E20" t="s">
        <v>293</v>
      </c>
      <c r="F20">
        <v>1599860447.5999999</v>
      </c>
      <c r="G20">
        <f t="shared" si="0"/>
        <v>3.8980115415935376E-3</v>
      </c>
      <c r="H20">
        <f t="shared" si="1"/>
        <v>21.305780951013627</v>
      </c>
      <c r="I20">
        <f t="shared" si="2"/>
        <v>372.65100000000001</v>
      </c>
      <c r="J20">
        <f t="shared" si="3"/>
        <v>251.73003127751744</v>
      </c>
      <c r="K20">
        <f t="shared" si="4"/>
        <v>25.539744935061503</v>
      </c>
      <c r="L20">
        <f t="shared" si="5"/>
        <v>37.808009801195404</v>
      </c>
      <c r="M20">
        <f t="shared" si="6"/>
        <v>0.31297195553322954</v>
      </c>
      <c r="N20">
        <f t="shared" si="7"/>
        <v>2.955005634930548</v>
      </c>
      <c r="O20">
        <f t="shared" si="8"/>
        <v>0.29565381442155853</v>
      </c>
      <c r="P20">
        <f t="shared" si="9"/>
        <v>0.18625969856261954</v>
      </c>
      <c r="Q20">
        <f t="shared" si="10"/>
        <v>177.79794478068223</v>
      </c>
      <c r="R20">
        <f t="shared" si="11"/>
        <v>25.37632722666276</v>
      </c>
      <c r="S20">
        <f t="shared" si="12"/>
        <v>24.651599999999998</v>
      </c>
      <c r="T20">
        <f t="shared" si="13"/>
        <v>3.1142279396040959</v>
      </c>
      <c r="U20">
        <f t="shared" si="14"/>
        <v>55.747550223722108</v>
      </c>
      <c r="V20">
        <f t="shared" si="15"/>
        <v>1.80903714081324</v>
      </c>
      <c r="W20">
        <f t="shared" si="16"/>
        <v>3.2450522642759023</v>
      </c>
      <c r="X20">
        <f t="shared" si="17"/>
        <v>1.305190798790856</v>
      </c>
      <c r="Y20">
        <f t="shared" si="18"/>
        <v>-171.90230898427501</v>
      </c>
      <c r="Z20">
        <f t="shared" si="19"/>
        <v>109.95594406811743</v>
      </c>
      <c r="AA20">
        <f t="shared" si="20"/>
        <v>7.8705766505551562</v>
      </c>
      <c r="AB20">
        <f t="shared" si="21"/>
        <v>123.72215651507982</v>
      </c>
      <c r="AC20">
        <v>24</v>
      </c>
      <c r="AD20">
        <v>5</v>
      </c>
      <c r="AE20">
        <f t="shared" si="22"/>
        <v>1</v>
      </c>
      <c r="AF20">
        <f t="shared" si="23"/>
        <v>0</v>
      </c>
      <c r="AG20">
        <f t="shared" si="24"/>
        <v>53944.279286922872</v>
      </c>
      <c r="AH20" t="s">
        <v>284</v>
      </c>
      <c r="AI20">
        <v>10190.299999999999</v>
      </c>
      <c r="AJ20">
        <v>689.24239999999998</v>
      </c>
      <c r="AK20">
        <v>3449.53</v>
      </c>
      <c r="AL20">
        <f t="shared" si="25"/>
        <v>2760.2876000000001</v>
      </c>
      <c r="AM20">
        <f t="shared" si="26"/>
        <v>0.80019237403356402</v>
      </c>
      <c r="AN20">
        <v>-1.0143688185123301</v>
      </c>
      <c r="AO20" t="s">
        <v>294</v>
      </c>
      <c r="AP20">
        <v>10188.200000000001</v>
      </c>
      <c r="AQ20">
        <v>811.50256000000002</v>
      </c>
      <c r="AR20">
        <v>1288.8599999999999</v>
      </c>
      <c r="AS20">
        <f t="shared" si="27"/>
        <v>0.37037183247210703</v>
      </c>
      <c r="AT20">
        <v>0.5</v>
      </c>
      <c r="AU20">
        <f t="shared" si="28"/>
        <v>925.30860017199109</v>
      </c>
      <c r="AV20">
        <f t="shared" si="29"/>
        <v>21.305780951013627</v>
      </c>
      <c r="AW20">
        <f t="shared" si="30"/>
        <v>171.35412092395026</v>
      </c>
      <c r="AX20">
        <f t="shared" si="31"/>
        <v>0.54417081762177422</v>
      </c>
      <c r="AY20">
        <f t="shared" si="32"/>
        <v>2.4121844069510665E-2</v>
      </c>
      <c r="AZ20">
        <f t="shared" si="33"/>
        <v>1.6764194714709124</v>
      </c>
      <c r="BA20" t="s">
        <v>295</v>
      </c>
      <c r="BB20">
        <v>587.5</v>
      </c>
      <c r="BC20">
        <f t="shared" si="34"/>
        <v>701.3599999999999</v>
      </c>
      <c r="BD20">
        <f t="shared" si="35"/>
        <v>0.680616858674575</v>
      </c>
      <c r="BE20">
        <f t="shared" si="36"/>
        <v>0.75494316970821407</v>
      </c>
      <c r="BF20">
        <f t="shared" si="37"/>
        <v>0.7961031163861767</v>
      </c>
      <c r="BG20">
        <f t="shared" si="38"/>
        <v>0.78276988238471956</v>
      </c>
      <c r="BH20">
        <f t="shared" si="39"/>
        <v>0.49274324466864627</v>
      </c>
      <c r="BI20">
        <f t="shared" si="40"/>
        <v>0.50725675533135373</v>
      </c>
      <c r="BJ20">
        <f t="shared" si="41"/>
        <v>1100.1500000000001</v>
      </c>
      <c r="BK20">
        <f t="shared" si="42"/>
        <v>925.30860017199109</v>
      </c>
      <c r="BL20">
        <f t="shared" si="43"/>
        <v>0.84107494448210796</v>
      </c>
      <c r="BM20">
        <f t="shared" si="44"/>
        <v>0.192149888964216</v>
      </c>
      <c r="BN20">
        <v>6</v>
      </c>
      <c r="BO20">
        <v>0.5</v>
      </c>
      <c r="BP20" t="s">
        <v>285</v>
      </c>
      <c r="BQ20">
        <v>1599860447.5999999</v>
      </c>
      <c r="BR20">
        <v>372.65100000000001</v>
      </c>
      <c r="BS20">
        <v>399.96100000000001</v>
      </c>
      <c r="BT20">
        <v>17.8306</v>
      </c>
      <c r="BU20">
        <v>13.2364</v>
      </c>
      <c r="BV20">
        <v>371.40899999999999</v>
      </c>
      <c r="BW20">
        <v>17.944800000000001</v>
      </c>
      <c r="BX20">
        <v>500.00099999999998</v>
      </c>
      <c r="BY20">
        <v>101.357</v>
      </c>
      <c r="BZ20">
        <v>9.9885399999999999E-2</v>
      </c>
      <c r="CA20">
        <v>25.341799999999999</v>
      </c>
      <c r="CB20">
        <v>24.651599999999998</v>
      </c>
      <c r="CC20">
        <v>999.9</v>
      </c>
      <c r="CD20">
        <v>0</v>
      </c>
      <c r="CE20">
        <v>0</v>
      </c>
      <c r="CF20">
        <v>10010</v>
      </c>
      <c r="CG20">
        <v>0</v>
      </c>
      <c r="CH20">
        <v>1.91117E-3</v>
      </c>
      <c r="CI20">
        <v>1100.1500000000001</v>
      </c>
      <c r="CJ20">
        <v>0.964009</v>
      </c>
      <c r="CK20">
        <v>3.5991000000000002E-2</v>
      </c>
      <c r="CL20">
        <v>0</v>
      </c>
      <c r="CM20">
        <v>811.87599999999998</v>
      </c>
      <c r="CN20">
        <v>4.9998399999999998</v>
      </c>
      <c r="CO20">
        <v>8997.14</v>
      </c>
      <c r="CP20">
        <v>10233.299999999999</v>
      </c>
      <c r="CQ20">
        <v>42.5</v>
      </c>
      <c r="CR20">
        <v>44.875</v>
      </c>
      <c r="CS20">
        <v>43.75</v>
      </c>
      <c r="CT20">
        <v>44.25</v>
      </c>
      <c r="CU20">
        <v>43.686999999999998</v>
      </c>
      <c r="CV20">
        <v>1055.73</v>
      </c>
      <c r="CW20">
        <v>39.42</v>
      </c>
      <c r="CX20">
        <v>0</v>
      </c>
      <c r="CY20">
        <v>120.10000014305101</v>
      </c>
      <c r="CZ20">
        <v>0</v>
      </c>
      <c r="DA20">
        <v>811.50256000000002</v>
      </c>
      <c r="DB20">
        <v>4.7486153752695301</v>
      </c>
      <c r="DC20">
        <v>49.579999884714297</v>
      </c>
      <c r="DD20">
        <v>8990.0944</v>
      </c>
      <c r="DE20">
        <v>15</v>
      </c>
      <c r="DF20">
        <v>1599860391.5999999</v>
      </c>
      <c r="DG20" t="s">
        <v>296</v>
      </c>
      <c r="DH20">
        <v>1599860382.5999999</v>
      </c>
      <c r="DI20">
        <v>1599860391.5999999</v>
      </c>
      <c r="DJ20">
        <v>59</v>
      </c>
      <c r="DK20">
        <v>3.2000000000000001E-2</v>
      </c>
      <c r="DL20">
        <v>1E-3</v>
      </c>
      <c r="DM20">
        <v>1.242</v>
      </c>
      <c r="DN20">
        <v>-0.114</v>
      </c>
      <c r="DO20">
        <v>400</v>
      </c>
      <c r="DP20">
        <v>13</v>
      </c>
      <c r="DQ20">
        <v>0.08</v>
      </c>
      <c r="DR20">
        <v>0.02</v>
      </c>
      <c r="DS20">
        <v>-27.3871425</v>
      </c>
      <c r="DT20">
        <v>5.1869043152070603E-2</v>
      </c>
      <c r="DU20">
        <v>3.6771088422155797E-2</v>
      </c>
      <c r="DV20">
        <v>1</v>
      </c>
      <c r="DW20">
        <v>811.23966666666695</v>
      </c>
      <c r="DX20">
        <v>5.1340057466402804</v>
      </c>
      <c r="DY20">
        <v>0.53694594652996097</v>
      </c>
      <c r="DZ20">
        <v>0</v>
      </c>
      <c r="EA20">
        <v>4.5973742499999997</v>
      </c>
      <c r="EB20">
        <v>-8.7628142589229099E-3</v>
      </c>
      <c r="EC20">
        <v>1.75136930357354E-3</v>
      </c>
      <c r="ED20">
        <v>1</v>
      </c>
      <c r="EE20">
        <v>2</v>
      </c>
      <c r="EF20">
        <v>3</v>
      </c>
      <c r="EG20" t="s">
        <v>297</v>
      </c>
      <c r="EH20">
        <v>100</v>
      </c>
      <c r="EI20">
        <v>100</v>
      </c>
      <c r="EJ20">
        <v>1.242</v>
      </c>
      <c r="EK20">
        <v>-0.1142</v>
      </c>
      <c r="EL20">
        <v>1.2423</v>
      </c>
      <c r="EM20">
        <v>0</v>
      </c>
      <c r="EN20">
        <v>0</v>
      </c>
      <c r="EO20">
        <v>0</v>
      </c>
      <c r="EP20">
        <v>-0.11413000000000099</v>
      </c>
      <c r="EQ20">
        <v>0</v>
      </c>
      <c r="ER20">
        <v>0</v>
      </c>
      <c r="ES20">
        <v>0</v>
      </c>
      <c r="ET20">
        <v>-1</v>
      </c>
      <c r="EU20">
        <v>-1</v>
      </c>
      <c r="EV20">
        <v>-1</v>
      </c>
      <c r="EW20">
        <v>-1</v>
      </c>
      <c r="EX20">
        <v>1.1000000000000001</v>
      </c>
      <c r="EY20">
        <v>0.9</v>
      </c>
      <c r="EZ20">
        <v>2</v>
      </c>
      <c r="FA20">
        <v>469.33499999999998</v>
      </c>
      <c r="FB20">
        <v>473.12400000000002</v>
      </c>
      <c r="FC20">
        <v>22.6402</v>
      </c>
      <c r="FD20">
        <v>29.682200000000002</v>
      </c>
      <c r="FE20">
        <v>30.0001</v>
      </c>
      <c r="FF20">
        <v>29.693300000000001</v>
      </c>
      <c r="FG20">
        <v>29.6629</v>
      </c>
      <c r="FH20">
        <v>21.284600000000001</v>
      </c>
      <c r="FI20">
        <v>-30</v>
      </c>
      <c r="FJ20">
        <v>-30</v>
      </c>
      <c r="FK20">
        <v>22.64</v>
      </c>
      <c r="FL20">
        <v>400</v>
      </c>
      <c r="FM20">
        <v>10.1441</v>
      </c>
      <c r="FN20">
        <v>101.687</v>
      </c>
      <c r="FO20">
        <v>101.72</v>
      </c>
    </row>
    <row r="21" spans="1:171" x14ac:dyDescent="0.35">
      <c r="A21">
        <v>4</v>
      </c>
      <c r="B21">
        <v>1599860568.0999999</v>
      </c>
      <c r="C21">
        <v>2050.0999999046298</v>
      </c>
      <c r="D21" t="s">
        <v>298</v>
      </c>
      <c r="E21" t="s">
        <v>299</v>
      </c>
      <c r="F21">
        <v>1599860568.0999999</v>
      </c>
      <c r="G21">
        <f t="shared" si="0"/>
        <v>3.8144679782570073E-3</v>
      </c>
      <c r="H21">
        <f t="shared" si="1"/>
        <v>20.820288021659142</v>
      </c>
      <c r="I21">
        <f t="shared" si="2"/>
        <v>373.29300000000001</v>
      </c>
      <c r="J21">
        <f t="shared" si="3"/>
        <v>253.12780774448808</v>
      </c>
      <c r="K21">
        <f t="shared" si="4"/>
        <v>25.680280104262692</v>
      </c>
      <c r="L21">
        <f t="shared" si="5"/>
        <v>37.871259133398297</v>
      </c>
      <c r="M21">
        <f t="shared" si="6"/>
        <v>0.30760207408612211</v>
      </c>
      <c r="N21">
        <f t="shared" si="7"/>
        <v>2.9524970626301608</v>
      </c>
      <c r="O21">
        <f t="shared" si="8"/>
        <v>0.29084264781652891</v>
      </c>
      <c r="P21">
        <f t="shared" si="9"/>
        <v>0.18320629014494788</v>
      </c>
      <c r="Q21">
        <f t="shared" si="10"/>
        <v>145.8437775598058</v>
      </c>
      <c r="R21">
        <f t="shared" si="11"/>
        <v>25.134956728557334</v>
      </c>
      <c r="S21">
        <f t="shared" si="12"/>
        <v>24.5472</v>
      </c>
      <c r="T21">
        <f t="shared" si="13"/>
        <v>3.0948462981997413</v>
      </c>
      <c r="U21">
        <f t="shared" si="14"/>
        <v>55.606619919279645</v>
      </c>
      <c r="V21">
        <f t="shared" si="15"/>
        <v>1.7963568827851497</v>
      </c>
      <c r="W21">
        <f t="shared" si="16"/>
        <v>3.2304730720781074</v>
      </c>
      <c r="X21">
        <f t="shared" si="17"/>
        <v>1.2984894154145916</v>
      </c>
      <c r="Y21">
        <f t="shared" si="18"/>
        <v>-168.21803784113402</v>
      </c>
      <c r="Z21">
        <f t="shared" si="19"/>
        <v>114.43092305736806</v>
      </c>
      <c r="AA21">
        <f t="shared" si="20"/>
        <v>8.1904235425735958</v>
      </c>
      <c r="AB21">
        <f t="shared" si="21"/>
        <v>100.24708631861344</v>
      </c>
      <c r="AC21">
        <v>24</v>
      </c>
      <c r="AD21">
        <v>5</v>
      </c>
      <c r="AE21">
        <f t="shared" si="22"/>
        <v>1</v>
      </c>
      <c r="AF21">
        <f t="shared" si="23"/>
        <v>0</v>
      </c>
      <c r="AG21">
        <f t="shared" si="24"/>
        <v>53884.226973016222</v>
      </c>
      <c r="AH21" t="s">
        <v>284</v>
      </c>
      <c r="AI21">
        <v>10190.299999999999</v>
      </c>
      <c r="AJ21">
        <v>689.24239999999998</v>
      </c>
      <c r="AK21">
        <v>3449.53</v>
      </c>
      <c r="AL21">
        <f t="shared" si="25"/>
        <v>2760.2876000000001</v>
      </c>
      <c r="AM21">
        <f t="shared" si="26"/>
        <v>0.80019237403356402</v>
      </c>
      <c r="AN21">
        <v>-1.0143688185123301</v>
      </c>
      <c r="AO21" t="s">
        <v>300</v>
      </c>
      <c r="AP21">
        <v>10191.799999999999</v>
      </c>
      <c r="AQ21">
        <v>848.72119999999995</v>
      </c>
      <c r="AR21">
        <v>1491.37</v>
      </c>
      <c r="AS21">
        <f t="shared" si="27"/>
        <v>0.43091171204999434</v>
      </c>
      <c r="AT21">
        <v>0.5</v>
      </c>
      <c r="AU21">
        <f t="shared" si="28"/>
        <v>757.13910020998503</v>
      </c>
      <c r="AV21">
        <f t="shared" si="29"/>
        <v>20.820288021659142</v>
      </c>
      <c r="AW21">
        <f t="shared" si="30"/>
        <v>163.13005296573843</v>
      </c>
      <c r="AX21">
        <f t="shared" si="31"/>
        <v>0.58855951239464377</v>
      </c>
      <c r="AY21">
        <f t="shared" si="32"/>
        <v>2.8838369110928026E-2</v>
      </c>
      <c r="AZ21">
        <f t="shared" si="33"/>
        <v>1.3129940926798853</v>
      </c>
      <c r="BA21" t="s">
        <v>301</v>
      </c>
      <c r="BB21">
        <v>613.61</v>
      </c>
      <c r="BC21">
        <f t="shared" si="34"/>
        <v>877.75999999999988</v>
      </c>
      <c r="BD21">
        <f t="shared" si="35"/>
        <v>0.73214637258476123</v>
      </c>
      <c r="BE21">
        <f t="shared" si="36"/>
        <v>0.69048492200062073</v>
      </c>
      <c r="BF21">
        <f t="shared" si="37"/>
        <v>0.80118026109561624</v>
      </c>
      <c r="BG21">
        <f t="shared" si="38"/>
        <v>0.70940433888120946</v>
      </c>
      <c r="BH21">
        <f t="shared" si="39"/>
        <v>0.52932851881364029</v>
      </c>
      <c r="BI21">
        <f t="shared" si="40"/>
        <v>0.47067148118635971</v>
      </c>
      <c r="BJ21">
        <f t="shared" si="41"/>
        <v>899.95</v>
      </c>
      <c r="BK21">
        <f t="shared" si="42"/>
        <v>757.13910020998503</v>
      </c>
      <c r="BL21">
        <f t="shared" si="43"/>
        <v>0.841312406478121</v>
      </c>
      <c r="BM21">
        <f t="shared" si="44"/>
        <v>0.19262481295624209</v>
      </c>
      <c r="BN21">
        <v>6</v>
      </c>
      <c r="BO21">
        <v>0.5</v>
      </c>
      <c r="BP21" t="s">
        <v>285</v>
      </c>
      <c r="BQ21">
        <v>1599860568.0999999</v>
      </c>
      <c r="BR21">
        <v>373.29300000000001</v>
      </c>
      <c r="BS21">
        <v>399.983</v>
      </c>
      <c r="BT21">
        <v>17.706499999999998</v>
      </c>
      <c r="BU21">
        <v>13.210699999999999</v>
      </c>
      <c r="BV21">
        <v>372.053</v>
      </c>
      <c r="BW21">
        <v>17.822700000000001</v>
      </c>
      <c r="BX21">
        <v>500.05700000000002</v>
      </c>
      <c r="BY21">
        <v>101.352</v>
      </c>
      <c r="BZ21">
        <v>9.9833099999999994E-2</v>
      </c>
      <c r="CA21">
        <v>25.266100000000002</v>
      </c>
      <c r="CB21">
        <v>24.5472</v>
      </c>
      <c r="CC21">
        <v>999.9</v>
      </c>
      <c r="CD21">
        <v>0</v>
      </c>
      <c r="CE21">
        <v>0</v>
      </c>
      <c r="CF21">
        <v>9996.25</v>
      </c>
      <c r="CG21">
        <v>0</v>
      </c>
      <c r="CH21">
        <v>1.6531600000000001E-3</v>
      </c>
      <c r="CI21">
        <v>899.95</v>
      </c>
      <c r="CJ21">
        <v>0.95600399999999996</v>
      </c>
      <c r="CK21">
        <v>4.3995899999999998E-2</v>
      </c>
      <c r="CL21">
        <v>0</v>
      </c>
      <c r="CM21">
        <v>849.76499999999999</v>
      </c>
      <c r="CN21">
        <v>4.9998399999999998</v>
      </c>
      <c r="CO21">
        <v>7682.41</v>
      </c>
      <c r="CP21">
        <v>8346.1</v>
      </c>
      <c r="CQ21">
        <v>42.186999999999998</v>
      </c>
      <c r="CR21">
        <v>44.875</v>
      </c>
      <c r="CS21">
        <v>43.686999999999998</v>
      </c>
      <c r="CT21">
        <v>44.25</v>
      </c>
      <c r="CU21">
        <v>43.5</v>
      </c>
      <c r="CV21">
        <v>855.58</v>
      </c>
      <c r="CW21">
        <v>39.369999999999997</v>
      </c>
      <c r="CX21">
        <v>0</v>
      </c>
      <c r="CY21">
        <v>120.10000014305101</v>
      </c>
      <c r="CZ21">
        <v>0</v>
      </c>
      <c r="DA21">
        <v>848.72119999999995</v>
      </c>
      <c r="DB21">
        <v>7.5632307671804799</v>
      </c>
      <c r="DC21">
        <v>62.643076902847099</v>
      </c>
      <c r="DD21">
        <v>7675.1632</v>
      </c>
      <c r="DE21">
        <v>15</v>
      </c>
      <c r="DF21">
        <v>1599860507.0999999</v>
      </c>
      <c r="DG21" t="s">
        <v>302</v>
      </c>
      <c r="DH21">
        <v>1599860499.5999999</v>
      </c>
      <c r="DI21">
        <v>1599860507.0999999</v>
      </c>
      <c r="DJ21">
        <v>60</v>
      </c>
      <c r="DK21">
        <v>-1E-3</v>
      </c>
      <c r="DL21">
        <v>-2E-3</v>
      </c>
      <c r="DM21">
        <v>1.2410000000000001</v>
      </c>
      <c r="DN21">
        <v>-0.11600000000000001</v>
      </c>
      <c r="DO21">
        <v>400</v>
      </c>
      <c r="DP21">
        <v>13</v>
      </c>
      <c r="DQ21">
        <v>0.14000000000000001</v>
      </c>
      <c r="DR21">
        <v>0.02</v>
      </c>
      <c r="DS21">
        <v>-26.698560000000001</v>
      </c>
      <c r="DT21">
        <v>-2.0363977485846601E-2</v>
      </c>
      <c r="DU21">
        <v>3.7590635802018497E-2</v>
      </c>
      <c r="DV21">
        <v>1</v>
      </c>
      <c r="DW21">
        <v>848.24978787878797</v>
      </c>
      <c r="DX21">
        <v>7.73034905580821</v>
      </c>
      <c r="DY21">
        <v>0.76287275072090099</v>
      </c>
      <c r="DZ21">
        <v>0</v>
      </c>
      <c r="EA21">
        <v>4.4965120000000001</v>
      </c>
      <c r="EB21">
        <v>-1.7268292682929801E-2</v>
      </c>
      <c r="EC21">
        <v>2.26264358660389E-3</v>
      </c>
      <c r="ED21">
        <v>1</v>
      </c>
      <c r="EE21">
        <v>2</v>
      </c>
      <c r="EF21">
        <v>3</v>
      </c>
      <c r="EG21" t="s">
        <v>297</v>
      </c>
      <c r="EH21">
        <v>100</v>
      </c>
      <c r="EI21">
        <v>100</v>
      </c>
      <c r="EJ21">
        <v>1.24</v>
      </c>
      <c r="EK21">
        <v>-0.1162</v>
      </c>
      <c r="EL21">
        <v>1.24085714285718</v>
      </c>
      <c r="EM21">
        <v>0</v>
      </c>
      <c r="EN21">
        <v>0</v>
      </c>
      <c r="EO21">
        <v>0</v>
      </c>
      <c r="EP21">
        <v>-0.11612</v>
      </c>
      <c r="EQ21">
        <v>0</v>
      </c>
      <c r="ER21">
        <v>0</v>
      </c>
      <c r="ES21">
        <v>0</v>
      </c>
      <c r="ET21">
        <v>-1</v>
      </c>
      <c r="EU21">
        <v>-1</v>
      </c>
      <c r="EV21">
        <v>-1</v>
      </c>
      <c r="EW21">
        <v>-1</v>
      </c>
      <c r="EX21">
        <v>1.1000000000000001</v>
      </c>
      <c r="EY21">
        <v>1</v>
      </c>
      <c r="EZ21">
        <v>2</v>
      </c>
      <c r="FA21">
        <v>469.41</v>
      </c>
      <c r="FB21">
        <v>473.09899999999999</v>
      </c>
      <c r="FC21">
        <v>22.639700000000001</v>
      </c>
      <c r="FD21">
        <v>29.692299999999999</v>
      </c>
      <c r="FE21">
        <v>30.0001</v>
      </c>
      <c r="FF21">
        <v>29.699100000000001</v>
      </c>
      <c r="FG21">
        <v>29.667999999999999</v>
      </c>
      <c r="FH21">
        <v>21.285699999999999</v>
      </c>
      <c r="FI21">
        <v>-30</v>
      </c>
      <c r="FJ21">
        <v>-30</v>
      </c>
      <c r="FK21">
        <v>22.64</v>
      </c>
      <c r="FL21">
        <v>400</v>
      </c>
      <c r="FM21">
        <v>10.1441</v>
      </c>
      <c r="FN21">
        <v>101.682</v>
      </c>
      <c r="FO21">
        <v>101.726</v>
      </c>
    </row>
    <row r="22" spans="1:171" x14ac:dyDescent="0.35">
      <c r="A22">
        <v>5</v>
      </c>
      <c r="B22">
        <v>1599860688.5999999</v>
      </c>
      <c r="C22">
        <v>2170.5999999046298</v>
      </c>
      <c r="D22" t="s">
        <v>303</v>
      </c>
      <c r="E22" t="s">
        <v>304</v>
      </c>
      <c r="F22">
        <v>1599860688.5999999</v>
      </c>
      <c r="G22">
        <f t="shared" si="0"/>
        <v>3.7115643098302484E-3</v>
      </c>
      <c r="H22">
        <f t="shared" si="1"/>
        <v>19.760986624918086</v>
      </c>
      <c r="I22">
        <f t="shared" si="2"/>
        <v>374.62</v>
      </c>
      <c r="J22">
        <f t="shared" si="3"/>
        <v>257.58634649853667</v>
      </c>
      <c r="K22">
        <f t="shared" si="4"/>
        <v>26.134236756863974</v>
      </c>
      <c r="L22">
        <f t="shared" si="5"/>
        <v>38.008255899200002</v>
      </c>
      <c r="M22">
        <f t="shared" si="6"/>
        <v>0.29998012376308358</v>
      </c>
      <c r="N22">
        <f t="shared" si="7"/>
        <v>2.9521607773916299</v>
      </c>
      <c r="O22">
        <f t="shared" si="8"/>
        <v>0.2840161034517637</v>
      </c>
      <c r="P22">
        <f t="shared" si="9"/>
        <v>0.17887353982939974</v>
      </c>
      <c r="Q22">
        <f t="shared" si="10"/>
        <v>113.97488292072057</v>
      </c>
      <c r="R22">
        <f t="shared" si="11"/>
        <v>24.884312498112955</v>
      </c>
      <c r="S22">
        <f t="shared" si="12"/>
        <v>24.446100000000001</v>
      </c>
      <c r="T22">
        <f t="shared" si="13"/>
        <v>3.0761778673107387</v>
      </c>
      <c r="U22">
        <f t="shared" si="14"/>
        <v>55.46141568918874</v>
      </c>
      <c r="V22">
        <f t="shared" si="15"/>
        <v>1.7820517055039999</v>
      </c>
      <c r="W22">
        <f t="shared" si="16"/>
        <v>3.2131377884235661</v>
      </c>
      <c r="X22">
        <f t="shared" si="17"/>
        <v>1.2941261618067388</v>
      </c>
      <c r="Y22">
        <f t="shared" si="18"/>
        <v>-163.67998606351395</v>
      </c>
      <c r="Z22">
        <f t="shared" si="19"/>
        <v>116.12086827970576</v>
      </c>
      <c r="AA22">
        <f t="shared" si="20"/>
        <v>8.3043165452592351</v>
      </c>
      <c r="AB22">
        <f t="shared" si="21"/>
        <v>74.720081682171624</v>
      </c>
      <c r="AC22">
        <v>24</v>
      </c>
      <c r="AD22">
        <v>5</v>
      </c>
      <c r="AE22">
        <f t="shared" si="22"/>
        <v>1</v>
      </c>
      <c r="AF22">
        <f t="shared" si="23"/>
        <v>0</v>
      </c>
      <c r="AG22">
        <f t="shared" si="24"/>
        <v>53890.822643188694</v>
      </c>
      <c r="AH22" t="s">
        <v>284</v>
      </c>
      <c r="AI22">
        <v>10190.299999999999</v>
      </c>
      <c r="AJ22">
        <v>689.24239999999998</v>
      </c>
      <c r="AK22">
        <v>3449.53</v>
      </c>
      <c r="AL22">
        <f t="shared" si="25"/>
        <v>2760.2876000000001</v>
      </c>
      <c r="AM22">
        <f t="shared" si="26"/>
        <v>0.80019237403356402</v>
      </c>
      <c r="AN22">
        <v>-1.0143688185123301</v>
      </c>
      <c r="AO22" t="s">
        <v>305</v>
      </c>
      <c r="AP22">
        <v>10196.799999999999</v>
      </c>
      <c r="AQ22">
        <v>900.11123999999995</v>
      </c>
      <c r="AR22">
        <v>1816.99</v>
      </c>
      <c r="AS22">
        <f t="shared" si="27"/>
        <v>0.50461409253765854</v>
      </c>
      <c r="AT22">
        <v>0.5</v>
      </c>
      <c r="AU22">
        <f t="shared" si="28"/>
        <v>589.33950027154162</v>
      </c>
      <c r="AV22">
        <f t="shared" si="29"/>
        <v>19.760986624918086</v>
      </c>
      <c r="AW22">
        <f t="shared" si="30"/>
        <v>148.69450856306057</v>
      </c>
      <c r="AX22">
        <f t="shared" si="31"/>
        <v>0.64106021497091337</v>
      </c>
      <c r="AY22">
        <f t="shared" si="32"/>
        <v>3.5251931075140984E-2</v>
      </c>
      <c r="AZ22">
        <f t="shared" si="33"/>
        <v>0.89848595754517091</v>
      </c>
      <c r="BA22" t="s">
        <v>306</v>
      </c>
      <c r="BB22">
        <v>652.19000000000005</v>
      </c>
      <c r="BC22">
        <f t="shared" si="34"/>
        <v>1164.8</v>
      </c>
      <c r="BD22">
        <f t="shared" si="35"/>
        <v>0.78715552884615392</v>
      </c>
      <c r="BE22">
        <f t="shared" si="36"/>
        <v>0.58360442420299286</v>
      </c>
      <c r="BF22">
        <f t="shared" si="37"/>
        <v>0.81301770005983598</v>
      </c>
      <c r="BG22">
        <f t="shared" si="38"/>
        <v>0.59143837040748948</v>
      </c>
      <c r="BH22">
        <f t="shared" si="39"/>
        <v>0.57034613228268682</v>
      </c>
      <c r="BI22">
        <f t="shared" si="40"/>
        <v>0.42965386771731318</v>
      </c>
      <c r="BJ22">
        <f t="shared" si="41"/>
        <v>700.18</v>
      </c>
      <c r="BK22">
        <f t="shared" si="42"/>
        <v>589.33950027154162</v>
      </c>
      <c r="BL22">
        <f t="shared" si="43"/>
        <v>0.84169713541023972</v>
      </c>
      <c r="BM22">
        <f t="shared" si="44"/>
        <v>0.1933942708204795</v>
      </c>
      <c r="BN22">
        <v>6</v>
      </c>
      <c r="BO22">
        <v>0.5</v>
      </c>
      <c r="BP22" t="s">
        <v>285</v>
      </c>
      <c r="BQ22">
        <v>1599860688.5999999</v>
      </c>
      <c r="BR22">
        <v>374.62</v>
      </c>
      <c r="BS22">
        <v>400.00200000000001</v>
      </c>
      <c r="BT22">
        <v>17.564399999999999</v>
      </c>
      <c r="BU22">
        <v>13.188700000000001</v>
      </c>
      <c r="BV22">
        <v>373.38200000000001</v>
      </c>
      <c r="BW22">
        <v>17.6797</v>
      </c>
      <c r="BX22">
        <v>499.99400000000003</v>
      </c>
      <c r="BY22">
        <v>101.358</v>
      </c>
      <c r="BZ22">
        <v>0.10016</v>
      </c>
      <c r="CA22">
        <v>25.175699999999999</v>
      </c>
      <c r="CB22">
        <v>24.446100000000001</v>
      </c>
      <c r="CC22">
        <v>999.9</v>
      </c>
      <c r="CD22">
        <v>0</v>
      </c>
      <c r="CE22">
        <v>0</v>
      </c>
      <c r="CF22">
        <v>9993.75</v>
      </c>
      <c r="CG22">
        <v>0</v>
      </c>
      <c r="CH22">
        <v>1.7964999999999999E-3</v>
      </c>
      <c r="CI22">
        <v>700.18</v>
      </c>
      <c r="CJ22">
        <v>0.94302799999999998</v>
      </c>
      <c r="CK22">
        <v>5.6971899999999999E-2</v>
      </c>
      <c r="CL22">
        <v>0</v>
      </c>
      <c r="CM22">
        <v>901.10599999999999</v>
      </c>
      <c r="CN22">
        <v>4.9998399999999998</v>
      </c>
      <c r="CO22">
        <v>6321.17</v>
      </c>
      <c r="CP22">
        <v>6462.3</v>
      </c>
      <c r="CQ22">
        <v>41.811999999999998</v>
      </c>
      <c r="CR22">
        <v>44.811999999999998</v>
      </c>
      <c r="CS22">
        <v>43.436999999999998</v>
      </c>
      <c r="CT22">
        <v>44.186999999999998</v>
      </c>
      <c r="CU22">
        <v>43.25</v>
      </c>
      <c r="CV22">
        <v>655.57</v>
      </c>
      <c r="CW22">
        <v>39.61</v>
      </c>
      <c r="CX22">
        <v>0</v>
      </c>
      <c r="CY22">
        <v>120.10000014305101</v>
      </c>
      <c r="CZ22">
        <v>0</v>
      </c>
      <c r="DA22">
        <v>900.11123999999995</v>
      </c>
      <c r="DB22">
        <v>9.0367691949246591</v>
      </c>
      <c r="DC22">
        <v>62.409230711509203</v>
      </c>
      <c r="DD22">
        <v>6312.04</v>
      </c>
      <c r="DE22">
        <v>15</v>
      </c>
      <c r="DF22">
        <v>1599860626.5999999</v>
      </c>
      <c r="DG22" t="s">
        <v>307</v>
      </c>
      <c r="DH22">
        <v>1599860626.5999999</v>
      </c>
      <c r="DI22">
        <v>1599860626.5999999</v>
      </c>
      <c r="DJ22">
        <v>61</v>
      </c>
      <c r="DK22">
        <v>-3.0000000000000001E-3</v>
      </c>
      <c r="DL22">
        <v>1E-3</v>
      </c>
      <c r="DM22">
        <v>1.238</v>
      </c>
      <c r="DN22">
        <v>-0.115</v>
      </c>
      <c r="DO22">
        <v>400</v>
      </c>
      <c r="DP22">
        <v>13</v>
      </c>
      <c r="DQ22">
        <v>0.08</v>
      </c>
      <c r="DR22">
        <v>0.02</v>
      </c>
      <c r="DS22">
        <v>-25.370662500000002</v>
      </c>
      <c r="DT22">
        <v>5.9380863040434401E-3</v>
      </c>
      <c r="DU22">
        <v>2.5466867568470001E-2</v>
      </c>
      <c r="DV22">
        <v>1</v>
      </c>
      <c r="DW22">
        <v>899.54144117647104</v>
      </c>
      <c r="DX22">
        <v>10.115731191885001</v>
      </c>
      <c r="DY22">
        <v>1.0244468863784</v>
      </c>
      <c r="DZ22">
        <v>0</v>
      </c>
      <c r="EA22">
        <v>4.3780982499999999</v>
      </c>
      <c r="EB22">
        <v>-2.8578123827402001E-2</v>
      </c>
      <c r="EC22">
        <v>3.04357675071613E-3</v>
      </c>
      <c r="ED22">
        <v>1</v>
      </c>
      <c r="EE22">
        <v>2</v>
      </c>
      <c r="EF22">
        <v>3</v>
      </c>
      <c r="EG22" t="s">
        <v>297</v>
      </c>
      <c r="EH22">
        <v>100</v>
      </c>
      <c r="EI22">
        <v>100</v>
      </c>
      <c r="EJ22">
        <v>1.238</v>
      </c>
      <c r="EK22">
        <v>-0.1153</v>
      </c>
      <c r="EL22">
        <v>1.2375000000001299</v>
      </c>
      <c r="EM22">
        <v>0</v>
      </c>
      <c r="EN22">
        <v>0</v>
      </c>
      <c r="EO22">
        <v>0</v>
      </c>
      <c r="EP22">
        <v>-0.115354999999999</v>
      </c>
      <c r="EQ22">
        <v>0</v>
      </c>
      <c r="ER22">
        <v>0</v>
      </c>
      <c r="ES22">
        <v>0</v>
      </c>
      <c r="ET22">
        <v>-1</v>
      </c>
      <c r="EU22">
        <v>-1</v>
      </c>
      <c r="EV22">
        <v>-1</v>
      </c>
      <c r="EW22">
        <v>-1</v>
      </c>
      <c r="EX22">
        <v>1</v>
      </c>
      <c r="EY22">
        <v>1</v>
      </c>
      <c r="EZ22">
        <v>2</v>
      </c>
      <c r="FA22">
        <v>469.358</v>
      </c>
      <c r="FB22">
        <v>473.01400000000001</v>
      </c>
      <c r="FC22">
        <v>22.64</v>
      </c>
      <c r="FD22">
        <v>29.689800000000002</v>
      </c>
      <c r="FE22">
        <v>30.0001</v>
      </c>
      <c r="FF22">
        <v>29.6982</v>
      </c>
      <c r="FG22">
        <v>29.667999999999999</v>
      </c>
      <c r="FH22">
        <v>21.2897</v>
      </c>
      <c r="FI22">
        <v>-30</v>
      </c>
      <c r="FJ22">
        <v>-30</v>
      </c>
      <c r="FK22">
        <v>22.64</v>
      </c>
      <c r="FL22">
        <v>400</v>
      </c>
      <c r="FM22">
        <v>10.1441</v>
      </c>
      <c r="FN22">
        <v>101.687</v>
      </c>
      <c r="FO22">
        <v>101.72799999999999</v>
      </c>
    </row>
    <row r="23" spans="1:171" x14ac:dyDescent="0.35">
      <c r="A23">
        <v>6</v>
      </c>
      <c r="B23">
        <v>1599860809.0999999</v>
      </c>
      <c r="C23">
        <v>2291.0999999046298</v>
      </c>
      <c r="D23" t="s">
        <v>308</v>
      </c>
      <c r="E23" t="s">
        <v>309</v>
      </c>
      <c r="F23">
        <v>1599860809.0999999</v>
      </c>
      <c r="G23">
        <f t="shared" si="0"/>
        <v>3.6081240103816915E-3</v>
      </c>
      <c r="H23">
        <f t="shared" si="1"/>
        <v>18.236117436339278</v>
      </c>
      <c r="I23">
        <f t="shared" si="2"/>
        <v>376.49799999999999</v>
      </c>
      <c r="J23">
        <f t="shared" si="3"/>
        <v>265.4489508658865</v>
      </c>
      <c r="K23">
        <f t="shared" si="4"/>
        <v>26.931092013667211</v>
      </c>
      <c r="L23">
        <f t="shared" si="5"/>
        <v>38.197560200885803</v>
      </c>
      <c r="M23">
        <f t="shared" si="6"/>
        <v>0.29255711599971862</v>
      </c>
      <c r="N23">
        <f t="shared" si="7"/>
        <v>2.9523289321172985</v>
      </c>
      <c r="O23">
        <f t="shared" si="8"/>
        <v>0.27735269404972507</v>
      </c>
      <c r="P23">
        <f t="shared" si="9"/>
        <v>0.17464561552726315</v>
      </c>
      <c r="Q23">
        <f t="shared" si="10"/>
        <v>90.047509425640172</v>
      </c>
      <c r="R23">
        <f t="shared" si="11"/>
        <v>24.677080677095308</v>
      </c>
      <c r="S23">
        <f t="shared" si="12"/>
        <v>24.337499999999999</v>
      </c>
      <c r="T23">
        <f t="shared" si="13"/>
        <v>3.0562342698660068</v>
      </c>
      <c r="U23">
        <f t="shared" si="14"/>
        <v>55.324844558557771</v>
      </c>
      <c r="V23">
        <f t="shared" si="15"/>
        <v>1.76777015668682</v>
      </c>
      <c r="W23">
        <f t="shared" si="16"/>
        <v>3.195255532649079</v>
      </c>
      <c r="X23">
        <f t="shared" si="17"/>
        <v>1.2884641131791867</v>
      </c>
      <c r="Y23">
        <f t="shared" si="18"/>
        <v>-159.11826885783259</v>
      </c>
      <c r="Z23">
        <f t="shared" si="19"/>
        <v>118.49905527559551</v>
      </c>
      <c r="AA23">
        <f t="shared" si="20"/>
        <v>8.4652776380489492</v>
      </c>
      <c r="AB23">
        <f t="shared" si="21"/>
        <v>57.893573481452037</v>
      </c>
      <c r="AC23">
        <v>24</v>
      </c>
      <c r="AD23">
        <v>5</v>
      </c>
      <c r="AE23">
        <f t="shared" si="22"/>
        <v>1</v>
      </c>
      <c r="AF23">
        <f t="shared" si="23"/>
        <v>0</v>
      </c>
      <c r="AG23">
        <f t="shared" si="24"/>
        <v>53912.635081026026</v>
      </c>
      <c r="AH23" t="s">
        <v>284</v>
      </c>
      <c r="AI23">
        <v>10190.299999999999</v>
      </c>
      <c r="AJ23">
        <v>689.24239999999998</v>
      </c>
      <c r="AK23">
        <v>3449.53</v>
      </c>
      <c r="AL23">
        <f t="shared" si="25"/>
        <v>2760.2876000000001</v>
      </c>
      <c r="AM23">
        <f t="shared" si="26"/>
        <v>0.80019237403356402</v>
      </c>
      <c r="AN23">
        <v>-1.0143688185123301</v>
      </c>
      <c r="AO23" t="s">
        <v>310</v>
      </c>
      <c r="AP23">
        <v>10201.6</v>
      </c>
      <c r="AQ23">
        <v>934.01368000000002</v>
      </c>
      <c r="AR23">
        <v>2138.7399999999998</v>
      </c>
      <c r="AS23">
        <f t="shared" si="27"/>
        <v>0.56328787977968331</v>
      </c>
      <c r="AT23">
        <v>0.5</v>
      </c>
      <c r="AU23">
        <f t="shared" si="28"/>
        <v>463.34941119822923</v>
      </c>
      <c r="AV23">
        <f t="shared" si="29"/>
        <v>18.236117436339278</v>
      </c>
      <c r="AW23">
        <f t="shared" si="30"/>
        <v>130.4995537155076</v>
      </c>
      <c r="AX23">
        <f t="shared" si="31"/>
        <v>0.68017617849762002</v>
      </c>
      <c r="AY23">
        <f t="shared" si="32"/>
        <v>4.1546370384003585E-2</v>
      </c>
      <c r="AZ23">
        <f t="shared" si="33"/>
        <v>0.6128795459008578</v>
      </c>
      <c r="BA23" t="s">
        <v>311</v>
      </c>
      <c r="BB23">
        <v>684.02</v>
      </c>
      <c r="BC23">
        <f t="shared" si="34"/>
        <v>1454.7199999999998</v>
      </c>
      <c r="BD23">
        <f t="shared" si="35"/>
        <v>0.82814996700395949</v>
      </c>
      <c r="BE23">
        <f t="shared" si="36"/>
        <v>0.47397767500388727</v>
      </c>
      <c r="BF23">
        <f t="shared" si="37"/>
        <v>0.8311337114321542</v>
      </c>
      <c r="BG23">
        <f t="shared" si="38"/>
        <v>0.47487442975145067</v>
      </c>
      <c r="BH23">
        <f t="shared" si="39"/>
        <v>0.60649126726928482</v>
      </c>
      <c r="BI23">
        <f t="shared" si="40"/>
        <v>0.39350873273071518</v>
      </c>
      <c r="BJ23">
        <f t="shared" si="41"/>
        <v>550.18499999999995</v>
      </c>
      <c r="BK23">
        <f t="shared" si="42"/>
        <v>463.34941119822923</v>
      </c>
      <c r="BL23">
        <f t="shared" si="43"/>
        <v>0.84217019947513883</v>
      </c>
      <c r="BM23">
        <f t="shared" si="44"/>
        <v>0.19434039895027777</v>
      </c>
      <c r="BN23">
        <v>6</v>
      </c>
      <c r="BO23">
        <v>0.5</v>
      </c>
      <c r="BP23" t="s">
        <v>285</v>
      </c>
      <c r="BQ23">
        <v>1599860809.0999999</v>
      </c>
      <c r="BR23">
        <v>376.49799999999999</v>
      </c>
      <c r="BS23">
        <v>400.012</v>
      </c>
      <c r="BT23">
        <v>17.424199999999999</v>
      </c>
      <c r="BU23">
        <v>13.1698</v>
      </c>
      <c r="BV23">
        <v>375.20699999999999</v>
      </c>
      <c r="BW23">
        <v>17.5413</v>
      </c>
      <c r="BX23">
        <v>499.98899999999998</v>
      </c>
      <c r="BY23">
        <v>101.355</v>
      </c>
      <c r="BZ23">
        <v>9.9882100000000001E-2</v>
      </c>
      <c r="CA23">
        <v>25.082000000000001</v>
      </c>
      <c r="CB23">
        <v>24.337499999999999</v>
      </c>
      <c r="CC23">
        <v>999.9</v>
      </c>
      <c r="CD23">
        <v>0</v>
      </c>
      <c r="CE23">
        <v>0</v>
      </c>
      <c r="CF23">
        <v>9995</v>
      </c>
      <c r="CG23">
        <v>0</v>
      </c>
      <c r="CH23">
        <v>1.5958299999999999E-3</v>
      </c>
      <c r="CI23">
        <v>550.18499999999995</v>
      </c>
      <c r="CJ23">
        <v>0.92699200000000004</v>
      </c>
      <c r="CK23">
        <v>7.3007900000000001E-2</v>
      </c>
      <c r="CL23">
        <v>0</v>
      </c>
      <c r="CM23">
        <v>935.024</v>
      </c>
      <c r="CN23">
        <v>4.9998399999999998</v>
      </c>
      <c r="CO23">
        <v>5135.3100000000004</v>
      </c>
      <c r="CP23">
        <v>5047.83</v>
      </c>
      <c r="CQ23">
        <v>41.436999999999998</v>
      </c>
      <c r="CR23">
        <v>44.625</v>
      </c>
      <c r="CS23">
        <v>43.186999999999998</v>
      </c>
      <c r="CT23">
        <v>44.061999999999998</v>
      </c>
      <c r="CU23">
        <v>42.936999999999998</v>
      </c>
      <c r="CV23">
        <v>505.38</v>
      </c>
      <c r="CW23">
        <v>39.799999999999997</v>
      </c>
      <c r="CX23">
        <v>0</v>
      </c>
      <c r="CY23">
        <v>120</v>
      </c>
      <c r="CZ23">
        <v>0</v>
      </c>
      <c r="DA23">
        <v>934.01368000000002</v>
      </c>
      <c r="DB23">
        <v>9.1789230755084397</v>
      </c>
      <c r="DC23">
        <v>45.4661539679554</v>
      </c>
      <c r="DD23">
        <v>5128.7367999999997</v>
      </c>
      <c r="DE23">
        <v>15</v>
      </c>
      <c r="DF23">
        <v>1599860745.0999999</v>
      </c>
      <c r="DG23" t="s">
        <v>312</v>
      </c>
      <c r="DH23">
        <v>1599860737.0999999</v>
      </c>
      <c r="DI23">
        <v>1599860745.0999999</v>
      </c>
      <c r="DJ23">
        <v>62</v>
      </c>
      <c r="DK23">
        <v>5.2999999999999999E-2</v>
      </c>
      <c r="DL23">
        <v>-2E-3</v>
      </c>
      <c r="DM23">
        <v>1.2909999999999999</v>
      </c>
      <c r="DN23">
        <v>-0.11700000000000001</v>
      </c>
      <c r="DO23">
        <v>400</v>
      </c>
      <c r="DP23">
        <v>13</v>
      </c>
      <c r="DQ23">
        <v>0.13</v>
      </c>
      <c r="DR23">
        <v>0.02</v>
      </c>
      <c r="DS23">
        <v>-23.508510000000001</v>
      </c>
      <c r="DT23">
        <v>-0.403141463414667</v>
      </c>
      <c r="DU23">
        <v>4.5187259266302099E-2</v>
      </c>
      <c r="DV23">
        <v>1</v>
      </c>
      <c r="DW23">
        <v>933.49403030302994</v>
      </c>
      <c r="DX23">
        <v>9.1449956508293404</v>
      </c>
      <c r="DY23">
        <v>0.89713299189269502</v>
      </c>
      <c r="DZ23">
        <v>0</v>
      </c>
      <c r="EA23">
        <v>4.2638937500000003</v>
      </c>
      <c r="EB23">
        <v>-4.6793358348972101E-2</v>
      </c>
      <c r="EC23">
        <v>4.6650250200293997E-3</v>
      </c>
      <c r="ED23">
        <v>1</v>
      </c>
      <c r="EE23">
        <v>2</v>
      </c>
      <c r="EF23">
        <v>3</v>
      </c>
      <c r="EG23" t="s">
        <v>297</v>
      </c>
      <c r="EH23">
        <v>100</v>
      </c>
      <c r="EI23">
        <v>100</v>
      </c>
      <c r="EJ23">
        <v>1.2909999999999999</v>
      </c>
      <c r="EK23">
        <v>-0.1171</v>
      </c>
      <c r="EL23">
        <v>1.29085000000009</v>
      </c>
      <c r="EM23">
        <v>0</v>
      </c>
      <c r="EN23">
        <v>0</v>
      </c>
      <c r="EO23">
        <v>0</v>
      </c>
      <c r="EP23">
        <v>-0.117089999999996</v>
      </c>
      <c r="EQ23">
        <v>0</v>
      </c>
      <c r="ER23">
        <v>0</v>
      </c>
      <c r="ES23">
        <v>0</v>
      </c>
      <c r="ET23">
        <v>-1</v>
      </c>
      <c r="EU23">
        <v>-1</v>
      </c>
      <c r="EV23">
        <v>-1</v>
      </c>
      <c r="EW23">
        <v>-1</v>
      </c>
      <c r="EX23">
        <v>1.2</v>
      </c>
      <c r="EY23">
        <v>1.1000000000000001</v>
      </c>
      <c r="EZ23">
        <v>2</v>
      </c>
      <c r="FA23">
        <v>469.41899999999998</v>
      </c>
      <c r="FB23">
        <v>472.77699999999999</v>
      </c>
      <c r="FC23">
        <v>22.639099999999999</v>
      </c>
      <c r="FD23">
        <v>29.6873</v>
      </c>
      <c r="FE23">
        <v>30.0001</v>
      </c>
      <c r="FF23">
        <v>29.6965</v>
      </c>
      <c r="FG23">
        <v>29.667999999999999</v>
      </c>
      <c r="FH23">
        <v>21.2897</v>
      </c>
      <c r="FI23">
        <v>-30</v>
      </c>
      <c r="FJ23">
        <v>-30</v>
      </c>
      <c r="FK23">
        <v>22.64</v>
      </c>
      <c r="FL23">
        <v>400</v>
      </c>
      <c r="FM23">
        <v>10.1441</v>
      </c>
      <c r="FN23">
        <v>101.69</v>
      </c>
      <c r="FO23">
        <v>101.73</v>
      </c>
    </row>
    <row r="24" spans="1:171" x14ac:dyDescent="0.35">
      <c r="A24">
        <v>7</v>
      </c>
      <c r="B24">
        <v>1599860893.0999999</v>
      </c>
      <c r="C24">
        <v>2375.0999999046298</v>
      </c>
      <c r="D24" t="s">
        <v>313</v>
      </c>
      <c r="E24" t="s">
        <v>314</v>
      </c>
      <c r="F24">
        <v>1599860893.0999999</v>
      </c>
      <c r="G24">
        <f t="shared" si="0"/>
        <v>3.5176668212746572E-3</v>
      </c>
      <c r="H24">
        <f t="shared" si="1"/>
        <v>15.474490443602956</v>
      </c>
      <c r="I24">
        <f t="shared" si="2"/>
        <v>379.86599999999999</v>
      </c>
      <c r="J24">
        <f t="shared" si="3"/>
        <v>282.37978162443653</v>
      </c>
      <c r="K24">
        <f t="shared" si="4"/>
        <v>28.648567683458374</v>
      </c>
      <c r="L24">
        <f t="shared" si="5"/>
        <v>38.538937699578</v>
      </c>
      <c r="M24">
        <f t="shared" si="6"/>
        <v>0.28561406747345613</v>
      </c>
      <c r="N24">
        <f t="shared" si="7"/>
        <v>2.9528613018320007</v>
      </c>
      <c r="O24">
        <f t="shared" si="8"/>
        <v>0.27110600378499328</v>
      </c>
      <c r="P24">
        <f t="shared" si="9"/>
        <v>0.17068331019134655</v>
      </c>
      <c r="Q24">
        <f t="shared" si="10"/>
        <v>66.060550404705111</v>
      </c>
      <c r="R24">
        <f t="shared" si="11"/>
        <v>24.491309643061808</v>
      </c>
      <c r="S24">
        <f t="shared" si="12"/>
        <v>24.250800000000002</v>
      </c>
      <c r="T24">
        <f t="shared" si="13"/>
        <v>3.0403936793882003</v>
      </c>
      <c r="U24">
        <f t="shared" si="14"/>
        <v>55.153788923293867</v>
      </c>
      <c r="V24">
        <f t="shared" si="15"/>
        <v>1.7551141892868001</v>
      </c>
      <c r="W24">
        <f t="shared" si="16"/>
        <v>3.1822187079980253</v>
      </c>
      <c r="X24">
        <f t="shared" si="17"/>
        <v>1.2852794901014002</v>
      </c>
      <c r="Y24">
        <f t="shared" si="18"/>
        <v>-155.12910681821239</v>
      </c>
      <c r="Z24">
        <f t="shared" si="19"/>
        <v>121.40184657543</v>
      </c>
      <c r="AA24">
        <f t="shared" si="20"/>
        <v>8.6642997900217953</v>
      </c>
      <c r="AB24">
        <f t="shared" si="21"/>
        <v>40.997589951944519</v>
      </c>
      <c r="AC24">
        <v>25</v>
      </c>
      <c r="AD24">
        <v>5</v>
      </c>
      <c r="AE24">
        <f t="shared" si="22"/>
        <v>1</v>
      </c>
      <c r="AF24">
        <f t="shared" si="23"/>
        <v>0</v>
      </c>
      <c r="AG24">
        <f t="shared" si="24"/>
        <v>53940.659394072944</v>
      </c>
      <c r="AH24" t="s">
        <v>284</v>
      </c>
      <c r="AI24">
        <v>10190.299999999999</v>
      </c>
      <c r="AJ24">
        <v>689.24239999999998</v>
      </c>
      <c r="AK24">
        <v>3449.53</v>
      </c>
      <c r="AL24">
        <f t="shared" si="25"/>
        <v>2760.2876000000001</v>
      </c>
      <c r="AM24">
        <f t="shared" si="26"/>
        <v>0.80019237403356402</v>
      </c>
      <c r="AN24">
        <v>-1.0143688185123301</v>
      </c>
      <c r="AO24" t="s">
        <v>315</v>
      </c>
      <c r="AP24">
        <v>10205.299999999999</v>
      </c>
      <c r="AQ24">
        <v>924.17653846153803</v>
      </c>
      <c r="AR24">
        <v>2408</v>
      </c>
      <c r="AS24">
        <f t="shared" si="27"/>
        <v>0.61620575645284958</v>
      </c>
      <c r="AT24">
        <v>0.5</v>
      </c>
      <c r="AU24">
        <f t="shared" si="28"/>
        <v>337.17238566113582</v>
      </c>
      <c r="AV24">
        <f t="shared" si="29"/>
        <v>15.474490443602956</v>
      </c>
      <c r="AW24">
        <f t="shared" si="30"/>
        <v>103.88378248066607</v>
      </c>
      <c r="AX24">
        <f t="shared" si="31"/>
        <v>0.70487541528239206</v>
      </c>
      <c r="AY24">
        <f t="shared" si="32"/>
        <v>4.8903350224792377E-2</v>
      </c>
      <c r="AZ24">
        <f t="shared" si="33"/>
        <v>0.43252906976744193</v>
      </c>
      <c r="BA24" t="s">
        <v>316</v>
      </c>
      <c r="BB24">
        <v>710.66</v>
      </c>
      <c r="BC24">
        <f t="shared" si="34"/>
        <v>1697.3400000000001</v>
      </c>
      <c r="BD24">
        <f t="shared" si="35"/>
        <v>0.87420520434236026</v>
      </c>
      <c r="BE24">
        <f t="shared" si="36"/>
        <v>0.38027726763227171</v>
      </c>
      <c r="BF24">
        <f t="shared" si="37"/>
        <v>0.8633116511243133</v>
      </c>
      <c r="BG24">
        <f t="shared" si="38"/>
        <v>0.3773266235011164</v>
      </c>
      <c r="BH24">
        <f t="shared" si="39"/>
        <v>0.67223376125966994</v>
      </c>
      <c r="BI24">
        <f t="shared" si="40"/>
        <v>0.32776623874033006</v>
      </c>
      <c r="BJ24">
        <f t="shared" si="41"/>
        <v>399.98500000000001</v>
      </c>
      <c r="BK24">
        <f t="shared" si="42"/>
        <v>337.17238566113582</v>
      </c>
      <c r="BL24">
        <f t="shared" si="43"/>
        <v>0.84296257524941132</v>
      </c>
      <c r="BM24">
        <f t="shared" si="44"/>
        <v>0.19592515049882267</v>
      </c>
      <c r="BN24">
        <v>6</v>
      </c>
      <c r="BO24">
        <v>0.5</v>
      </c>
      <c r="BP24" t="s">
        <v>285</v>
      </c>
      <c r="BQ24">
        <v>1599860893.0999999</v>
      </c>
      <c r="BR24">
        <v>379.86599999999999</v>
      </c>
      <c r="BS24">
        <v>400.03899999999999</v>
      </c>
      <c r="BT24">
        <v>17.299600000000002</v>
      </c>
      <c r="BU24">
        <v>13.151400000000001</v>
      </c>
      <c r="BV24">
        <v>378.61200000000002</v>
      </c>
      <c r="BW24">
        <v>17.414400000000001</v>
      </c>
      <c r="BX24">
        <v>499.99700000000001</v>
      </c>
      <c r="BY24">
        <v>101.354</v>
      </c>
      <c r="BZ24">
        <v>0.100033</v>
      </c>
      <c r="CA24">
        <v>25.013400000000001</v>
      </c>
      <c r="CB24">
        <v>24.250800000000002</v>
      </c>
      <c r="CC24">
        <v>999.9</v>
      </c>
      <c r="CD24">
        <v>0</v>
      </c>
      <c r="CE24">
        <v>0</v>
      </c>
      <c r="CF24">
        <v>9998.1200000000008</v>
      </c>
      <c r="CG24">
        <v>0</v>
      </c>
      <c r="CH24">
        <v>1.5289399999999999E-3</v>
      </c>
      <c r="CI24">
        <v>399.98500000000001</v>
      </c>
      <c r="CJ24">
        <v>0.90000400000000003</v>
      </c>
      <c r="CK24">
        <v>9.9995899999999999E-2</v>
      </c>
      <c r="CL24">
        <v>0</v>
      </c>
      <c r="CM24">
        <v>924.053</v>
      </c>
      <c r="CN24">
        <v>4.9998399999999998</v>
      </c>
      <c r="CO24">
        <v>3674.67</v>
      </c>
      <c r="CP24">
        <v>3632.58</v>
      </c>
      <c r="CQ24">
        <v>41.061999999999998</v>
      </c>
      <c r="CR24">
        <v>44.5</v>
      </c>
      <c r="CS24">
        <v>43</v>
      </c>
      <c r="CT24">
        <v>43.875</v>
      </c>
      <c r="CU24">
        <v>42.625</v>
      </c>
      <c r="CV24">
        <v>355.49</v>
      </c>
      <c r="CW24">
        <v>39.5</v>
      </c>
      <c r="CX24">
        <v>0</v>
      </c>
      <c r="CY24">
        <v>83.5</v>
      </c>
      <c r="CZ24">
        <v>0</v>
      </c>
      <c r="DA24">
        <v>924.17653846153803</v>
      </c>
      <c r="DB24">
        <v>-0.60389743025035503</v>
      </c>
      <c r="DC24">
        <v>-6.4324786487199104</v>
      </c>
      <c r="DD24">
        <v>3675.3211538461501</v>
      </c>
      <c r="DE24">
        <v>15</v>
      </c>
      <c r="DF24">
        <v>1599860866.5999999</v>
      </c>
      <c r="DG24" t="s">
        <v>317</v>
      </c>
      <c r="DH24">
        <v>1599860863.5999999</v>
      </c>
      <c r="DI24">
        <v>1599860866.5999999</v>
      </c>
      <c r="DJ24">
        <v>63</v>
      </c>
      <c r="DK24">
        <v>-3.5999999999999997E-2</v>
      </c>
      <c r="DL24">
        <v>2E-3</v>
      </c>
      <c r="DM24">
        <v>1.2549999999999999</v>
      </c>
      <c r="DN24">
        <v>-0.115</v>
      </c>
      <c r="DO24">
        <v>400</v>
      </c>
      <c r="DP24">
        <v>13</v>
      </c>
      <c r="DQ24">
        <v>0.11</v>
      </c>
      <c r="DR24">
        <v>0.02</v>
      </c>
      <c r="DS24">
        <v>-20.114629999999998</v>
      </c>
      <c r="DT24">
        <v>-6.1215759849860302E-2</v>
      </c>
      <c r="DU24">
        <v>2.7650969241601799E-2</v>
      </c>
      <c r="DV24">
        <v>1</v>
      </c>
      <c r="DW24">
        <v>924.19651428571399</v>
      </c>
      <c r="DX24">
        <v>-7.5522504891366901E-2</v>
      </c>
      <c r="DY24">
        <v>0.19870212759354899</v>
      </c>
      <c r="DZ24">
        <v>1</v>
      </c>
      <c r="EA24">
        <v>4.1563889999999999</v>
      </c>
      <c r="EB24">
        <v>-4.3827692307701699E-2</v>
      </c>
      <c r="EC24">
        <v>5.5154060593939902E-3</v>
      </c>
      <c r="ED24">
        <v>1</v>
      </c>
      <c r="EE24">
        <v>3</v>
      </c>
      <c r="EF24">
        <v>3</v>
      </c>
      <c r="EG24" t="s">
        <v>291</v>
      </c>
      <c r="EH24">
        <v>100</v>
      </c>
      <c r="EI24">
        <v>100</v>
      </c>
      <c r="EJ24">
        <v>1.254</v>
      </c>
      <c r="EK24">
        <v>-0.1148</v>
      </c>
      <c r="EL24">
        <v>1.25459999999998</v>
      </c>
      <c r="EM24">
        <v>0</v>
      </c>
      <c r="EN24">
        <v>0</v>
      </c>
      <c r="EO24">
        <v>0</v>
      </c>
      <c r="EP24">
        <v>-0.11482000000000001</v>
      </c>
      <c r="EQ24">
        <v>0</v>
      </c>
      <c r="ER24">
        <v>0</v>
      </c>
      <c r="ES24">
        <v>0</v>
      </c>
      <c r="ET24">
        <v>-1</v>
      </c>
      <c r="EU24">
        <v>-1</v>
      </c>
      <c r="EV24">
        <v>-1</v>
      </c>
      <c r="EW24">
        <v>-1</v>
      </c>
      <c r="EX24">
        <v>0.5</v>
      </c>
      <c r="EY24">
        <v>0.4</v>
      </c>
      <c r="EZ24">
        <v>2</v>
      </c>
      <c r="FA24">
        <v>468.98599999999999</v>
      </c>
      <c r="FB24">
        <v>472.52800000000002</v>
      </c>
      <c r="FC24">
        <v>22.64</v>
      </c>
      <c r="FD24">
        <v>29.689800000000002</v>
      </c>
      <c r="FE24">
        <v>30.0001</v>
      </c>
      <c r="FF24">
        <v>29.701599999999999</v>
      </c>
      <c r="FG24">
        <v>29.670500000000001</v>
      </c>
      <c r="FH24">
        <v>21.289899999999999</v>
      </c>
      <c r="FI24">
        <v>-30</v>
      </c>
      <c r="FJ24">
        <v>-30</v>
      </c>
      <c r="FK24">
        <v>22.64</v>
      </c>
      <c r="FL24">
        <v>400</v>
      </c>
      <c r="FM24">
        <v>10.1441</v>
      </c>
      <c r="FN24">
        <v>101.691</v>
      </c>
      <c r="FO24">
        <v>101.73399999999999</v>
      </c>
    </row>
    <row r="25" spans="1:171" x14ac:dyDescent="0.35">
      <c r="A25">
        <v>8</v>
      </c>
      <c r="B25">
        <v>1599861013.5999999</v>
      </c>
      <c r="C25">
        <v>2495.5999999046298</v>
      </c>
      <c r="D25" t="s">
        <v>318</v>
      </c>
      <c r="E25" t="s">
        <v>319</v>
      </c>
      <c r="F25">
        <v>1599861013.5999999</v>
      </c>
      <c r="G25">
        <f t="shared" si="0"/>
        <v>3.3599588778482131E-3</v>
      </c>
      <c r="H25">
        <f t="shared" si="1"/>
        <v>10.901860347284826</v>
      </c>
      <c r="I25">
        <f t="shared" si="2"/>
        <v>385.37099999999998</v>
      </c>
      <c r="J25">
        <f t="shared" si="3"/>
        <v>311.2151241353555</v>
      </c>
      <c r="K25">
        <f t="shared" si="4"/>
        <v>31.574334776164232</v>
      </c>
      <c r="L25">
        <f t="shared" si="5"/>
        <v>39.097820200194001</v>
      </c>
      <c r="M25">
        <f t="shared" si="6"/>
        <v>0.27183602537307699</v>
      </c>
      <c r="N25">
        <f t="shared" si="7"/>
        <v>2.9533155762740728</v>
      </c>
      <c r="O25">
        <f t="shared" si="8"/>
        <v>0.25866117420352408</v>
      </c>
      <c r="P25">
        <f t="shared" si="9"/>
        <v>0.16279371759167266</v>
      </c>
      <c r="Q25">
        <f t="shared" si="10"/>
        <v>41.27731341018432</v>
      </c>
      <c r="R25">
        <f t="shared" si="11"/>
        <v>24.276349328843121</v>
      </c>
      <c r="S25">
        <f t="shared" si="12"/>
        <v>24.148399999999999</v>
      </c>
      <c r="T25">
        <f t="shared" si="13"/>
        <v>3.0217770964840236</v>
      </c>
      <c r="U25">
        <f t="shared" si="14"/>
        <v>54.875531064927507</v>
      </c>
      <c r="V25">
        <f t="shared" si="15"/>
        <v>1.7347894298874</v>
      </c>
      <c r="W25">
        <f t="shared" si="16"/>
        <v>3.1613168860905159</v>
      </c>
      <c r="X25">
        <f t="shared" si="17"/>
        <v>1.2869876665966236</v>
      </c>
      <c r="Y25">
        <f t="shared" si="18"/>
        <v>-148.17418651310621</v>
      </c>
      <c r="Z25">
        <f t="shared" si="19"/>
        <v>120.13084818313229</v>
      </c>
      <c r="AA25">
        <f t="shared" si="20"/>
        <v>8.5630766498682878</v>
      </c>
      <c r="AB25">
        <f t="shared" si="21"/>
        <v>21.797051730078692</v>
      </c>
      <c r="AC25">
        <v>25</v>
      </c>
      <c r="AD25">
        <v>5</v>
      </c>
      <c r="AE25">
        <f t="shared" si="22"/>
        <v>1</v>
      </c>
      <c r="AF25">
        <f t="shared" si="23"/>
        <v>0</v>
      </c>
      <c r="AG25">
        <f t="shared" si="24"/>
        <v>53974.037755736194</v>
      </c>
      <c r="AH25" t="s">
        <v>284</v>
      </c>
      <c r="AI25">
        <v>10190.299999999999</v>
      </c>
      <c r="AJ25">
        <v>689.24239999999998</v>
      </c>
      <c r="AK25">
        <v>3449.53</v>
      </c>
      <c r="AL25">
        <f t="shared" si="25"/>
        <v>2760.2876000000001</v>
      </c>
      <c r="AM25">
        <f t="shared" si="26"/>
        <v>0.80019237403356402</v>
      </c>
      <c r="AN25">
        <v>-1.0143688185123301</v>
      </c>
      <c r="AO25" t="s">
        <v>320</v>
      </c>
      <c r="AP25">
        <v>10193.9</v>
      </c>
      <c r="AQ25">
        <v>861.76288</v>
      </c>
      <c r="AR25">
        <v>2561.66</v>
      </c>
      <c r="AS25">
        <f t="shared" si="27"/>
        <v>0.66359201455306316</v>
      </c>
      <c r="AT25">
        <v>0.5</v>
      </c>
      <c r="AU25">
        <f t="shared" si="28"/>
        <v>210.73271459481256</v>
      </c>
      <c r="AV25">
        <f t="shared" si="29"/>
        <v>10.901860347284826</v>
      </c>
      <c r="AW25">
        <f t="shared" si="30"/>
        <v>69.920273305103677</v>
      </c>
      <c r="AX25">
        <f t="shared" si="31"/>
        <v>0.72099732204898381</v>
      </c>
      <c r="AY25">
        <f t="shared" si="32"/>
        <v>5.6546650522246382E-2</v>
      </c>
      <c r="AZ25">
        <f t="shared" si="33"/>
        <v>0.34659947065574681</v>
      </c>
      <c r="BA25" t="s">
        <v>321</v>
      </c>
      <c r="BB25">
        <v>714.71</v>
      </c>
      <c r="BC25">
        <f t="shared" si="34"/>
        <v>1846.9499999999998</v>
      </c>
      <c r="BD25">
        <f t="shared" si="35"/>
        <v>0.92038069249302901</v>
      </c>
      <c r="BE25">
        <f t="shared" si="36"/>
        <v>0.32465390775261271</v>
      </c>
      <c r="BF25">
        <f t="shared" si="37"/>
        <v>0.90786217775350975</v>
      </c>
      <c r="BG25">
        <f t="shared" si="38"/>
        <v>0.32165851123629302</v>
      </c>
      <c r="BH25">
        <f t="shared" si="39"/>
        <v>0.76332515590796024</v>
      </c>
      <c r="BI25">
        <f t="shared" si="40"/>
        <v>0.23667484409203976</v>
      </c>
      <c r="BJ25">
        <f t="shared" si="41"/>
        <v>249.99799999999999</v>
      </c>
      <c r="BK25">
        <f t="shared" si="42"/>
        <v>210.73271459481256</v>
      </c>
      <c r="BL25">
        <f t="shared" si="43"/>
        <v>0.84293760188006528</v>
      </c>
      <c r="BM25">
        <f t="shared" si="44"/>
        <v>0.19587520376013043</v>
      </c>
      <c r="BN25">
        <v>6</v>
      </c>
      <c r="BO25">
        <v>0.5</v>
      </c>
      <c r="BP25" t="s">
        <v>285</v>
      </c>
      <c r="BQ25">
        <v>1599861013.5999999</v>
      </c>
      <c r="BR25">
        <v>385.37099999999998</v>
      </c>
      <c r="BS25">
        <v>400.00700000000001</v>
      </c>
      <c r="BT25">
        <v>17.0991</v>
      </c>
      <c r="BU25">
        <v>13.136100000000001</v>
      </c>
      <c r="BV25">
        <v>384.065</v>
      </c>
      <c r="BW25">
        <v>17.213799999999999</v>
      </c>
      <c r="BX25">
        <v>500.00099999999998</v>
      </c>
      <c r="BY25">
        <v>101.355</v>
      </c>
      <c r="BZ25">
        <v>0.10001400000000001</v>
      </c>
      <c r="CA25">
        <v>24.902899999999999</v>
      </c>
      <c r="CB25">
        <v>24.148399999999999</v>
      </c>
      <c r="CC25">
        <v>999.9</v>
      </c>
      <c r="CD25">
        <v>0</v>
      </c>
      <c r="CE25">
        <v>0</v>
      </c>
      <c r="CF25">
        <v>10000.6</v>
      </c>
      <c r="CG25">
        <v>0</v>
      </c>
      <c r="CH25">
        <v>1.5289399999999999E-3</v>
      </c>
      <c r="CI25">
        <v>249.99799999999999</v>
      </c>
      <c r="CJ25">
        <v>0.90008200000000005</v>
      </c>
      <c r="CK25">
        <v>9.9918400000000004E-2</v>
      </c>
      <c r="CL25">
        <v>0</v>
      </c>
      <c r="CM25">
        <v>861.14599999999996</v>
      </c>
      <c r="CN25">
        <v>4.9998399999999998</v>
      </c>
      <c r="CO25">
        <v>2134.6999999999998</v>
      </c>
      <c r="CP25">
        <v>2253.23</v>
      </c>
      <c r="CQ25">
        <v>40.5</v>
      </c>
      <c r="CR25">
        <v>44.25</v>
      </c>
      <c r="CS25">
        <v>42.561999999999998</v>
      </c>
      <c r="CT25">
        <v>43.686999999999998</v>
      </c>
      <c r="CU25">
        <v>42.186999999999998</v>
      </c>
      <c r="CV25">
        <v>220.52</v>
      </c>
      <c r="CW25">
        <v>24.48</v>
      </c>
      <c r="CX25">
        <v>0</v>
      </c>
      <c r="CY25">
        <v>120.10000014305101</v>
      </c>
      <c r="CZ25">
        <v>0</v>
      </c>
      <c r="DA25">
        <v>861.76288</v>
      </c>
      <c r="DB25">
        <v>-6.4430769204542901</v>
      </c>
      <c r="DC25">
        <v>-20.263846112754699</v>
      </c>
      <c r="DD25">
        <v>2137.3852000000002</v>
      </c>
      <c r="DE25">
        <v>15</v>
      </c>
      <c r="DF25">
        <v>1599860951.5999999</v>
      </c>
      <c r="DG25" t="s">
        <v>322</v>
      </c>
      <c r="DH25">
        <v>1599860946.0999999</v>
      </c>
      <c r="DI25">
        <v>1599860951.5999999</v>
      </c>
      <c r="DJ25">
        <v>64</v>
      </c>
      <c r="DK25">
        <v>5.1999999999999998E-2</v>
      </c>
      <c r="DL25">
        <v>0</v>
      </c>
      <c r="DM25">
        <v>1.3069999999999999</v>
      </c>
      <c r="DN25">
        <v>-0.115</v>
      </c>
      <c r="DO25">
        <v>400</v>
      </c>
      <c r="DP25">
        <v>13</v>
      </c>
      <c r="DQ25">
        <v>0.31</v>
      </c>
      <c r="DR25">
        <v>0.02</v>
      </c>
      <c r="DS25">
        <v>-14.6250575</v>
      </c>
      <c r="DT25">
        <v>-0.29079512195122098</v>
      </c>
      <c r="DU25">
        <v>4.15591800177771E-2</v>
      </c>
      <c r="DV25">
        <v>1</v>
      </c>
      <c r="DW25">
        <v>862.18111764705895</v>
      </c>
      <c r="DX25">
        <v>-7.3537785291670303</v>
      </c>
      <c r="DY25">
        <v>0.749015226606627</v>
      </c>
      <c r="DZ25">
        <v>0</v>
      </c>
      <c r="EA25">
        <v>3.975101</v>
      </c>
      <c r="EB25">
        <v>-5.8819136960608101E-2</v>
      </c>
      <c r="EC25">
        <v>5.7293044080411696E-3</v>
      </c>
      <c r="ED25">
        <v>1</v>
      </c>
      <c r="EE25">
        <v>2</v>
      </c>
      <c r="EF25">
        <v>3</v>
      </c>
      <c r="EG25" t="s">
        <v>297</v>
      </c>
      <c r="EH25">
        <v>100</v>
      </c>
      <c r="EI25">
        <v>100</v>
      </c>
      <c r="EJ25">
        <v>1.306</v>
      </c>
      <c r="EK25">
        <v>-0.1147</v>
      </c>
      <c r="EL25">
        <v>1.30657142857154</v>
      </c>
      <c r="EM25">
        <v>0</v>
      </c>
      <c r="EN25">
        <v>0</v>
      </c>
      <c r="EO25">
        <v>0</v>
      </c>
      <c r="EP25">
        <v>-0.114659999999997</v>
      </c>
      <c r="EQ25">
        <v>0</v>
      </c>
      <c r="ER25">
        <v>0</v>
      </c>
      <c r="ES25">
        <v>0</v>
      </c>
      <c r="ET25">
        <v>-1</v>
      </c>
      <c r="EU25">
        <v>-1</v>
      </c>
      <c r="EV25">
        <v>-1</v>
      </c>
      <c r="EW25">
        <v>-1</v>
      </c>
      <c r="EX25">
        <v>1.1000000000000001</v>
      </c>
      <c r="EY25">
        <v>1</v>
      </c>
      <c r="EZ25">
        <v>2</v>
      </c>
      <c r="FA25">
        <v>469.108</v>
      </c>
      <c r="FB25">
        <v>472.46100000000001</v>
      </c>
      <c r="FC25">
        <v>22.639600000000002</v>
      </c>
      <c r="FD25">
        <v>29.684699999999999</v>
      </c>
      <c r="FE25">
        <v>30</v>
      </c>
      <c r="FF25">
        <v>29.6965</v>
      </c>
      <c r="FG25">
        <v>29.666599999999999</v>
      </c>
      <c r="FH25">
        <v>21.290400000000002</v>
      </c>
      <c r="FI25">
        <v>-30</v>
      </c>
      <c r="FJ25">
        <v>-30</v>
      </c>
      <c r="FK25">
        <v>22.64</v>
      </c>
      <c r="FL25">
        <v>400</v>
      </c>
      <c r="FM25">
        <v>10.1441</v>
      </c>
      <c r="FN25">
        <v>101.688</v>
      </c>
      <c r="FO25">
        <v>101.73699999999999</v>
      </c>
    </row>
    <row r="26" spans="1:171" x14ac:dyDescent="0.35">
      <c r="A26">
        <v>9</v>
      </c>
      <c r="B26">
        <v>1599861134.0999999</v>
      </c>
      <c r="C26">
        <v>2616.0999999046298</v>
      </c>
      <c r="D26" t="s">
        <v>323</v>
      </c>
      <c r="E26" t="s">
        <v>324</v>
      </c>
      <c r="F26">
        <v>1599861134.0999999</v>
      </c>
      <c r="G26">
        <f t="shared" si="0"/>
        <v>3.1629901841121462E-3</v>
      </c>
      <c r="H26">
        <f t="shared" si="1"/>
        <v>6.7537867058972623</v>
      </c>
      <c r="I26">
        <f t="shared" si="2"/>
        <v>390.411</v>
      </c>
      <c r="J26">
        <f t="shared" si="3"/>
        <v>338.19043946579382</v>
      </c>
      <c r="K26">
        <f t="shared" si="4"/>
        <v>34.311153309807054</v>
      </c>
      <c r="L26">
        <f t="shared" si="5"/>
        <v>39.609196806375003</v>
      </c>
      <c r="M26">
        <f t="shared" si="6"/>
        <v>0.25204132834491683</v>
      </c>
      <c r="N26">
        <f t="shared" si="7"/>
        <v>2.9526602055694444</v>
      </c>
      <c r="O26">
        <f t="shared" si="8"/>
        <v>0.24066984434765334</v>
      </c>
      <c r="P26">
        <f t="shared" si="9"/>
        <v>0.15139757646413374</v>
      </c>
      <c r="Q26">
        <f t="shared" si="10"/>
        <v>24.778741229346842</v>
      </c>
      <c r="R26">
        <f t="shared" si="11"/>
        <v>24.146682547451686</v>
      </c>
      <c r="S26">
        <f t="shared" si="12"/>
        <v>24.091200000000001</v>
      </c>
      <c r="T26">
        <f t="shared" si="13"/>
        <v>3.0114214348762252</v>
      </c>
      <c r="U26">
        <f t="shared" si="14"/>
        <v>54.332775422564353</v>
      </c>
      <c r="V26">
        <f t="shared" si="15"/>
        <v>1.7090724537000004</v>
      </c>
      <c r="W26">
        <f t="shared" si="16"/>
        <v>3.1455644229619533</v>
      </c>
      <c r="X26">
        <f t="shared" si="17"/>
        <v>1.3023489811762248</v>
      </c>
      <c r="Y26">
        <f t="shared" si="18"/>
        <v>-139.48786711934565</v>
      </c>
      <c r="Z26">
        <f t="shared" si="19"/>
        <v>115.88581877793609</v>
      </c>
      <c r="AA26">
        <f t="shared" si="20"/>
        <v>8.2564504205254945</v>
      </c>
      <c r="AB26">
        <f t="shared" si="21"/>
        <v>9.4331433084627747</v>
      </c>
      <c r="AC26">
        <v>25</v>
      </c>
      <c r="AD26">
        <v>5</v>
      </c>
      <c r="AE26">
        <f t="shared" si="22"/>
        <v>1</v>
      </c>
      <c r="AF26">
        <f t="shared" si="23"/>
        <v>0</v>
      </c>
      <c r="AG26">
        <f t="shared" si="24"/>
        <v>53969.944083076465</v>
      </c>
      <c r="AH26" t="s">
        <v>284</v>
      </c>
      <c r="AI26">
        <v>10190.299999999999</v>
      </c>
      <c r="AJ26">
        <v>689.24239999999998</v>
      </c>
      <c r="AK26">
        <v>3449.53</v>
      </c>
      <c r="AL26">
        <f t="shared" si="25"/>
        <v>2760.2876000000001</v>
      </c>
      <c r="AM26">
        <f t="shared" si="26"/>
        <v>0.80019237403356402</v>
      </c>
      <c r="AN26">
        <v>-1.0143688185123301</v>
      </c>
      <c r="AO26" t="s">
        <v>325</v>
      </c>
      <c r="AP26">
        <v>10186.1</v>
      </c>
      <c r="AQ26">
        <v>808.97708</v>
      </c>
      <c r="AR26">
        <v>2633.23</v>
      </c>
      <c r="AS26">
        <f t="shared" si="27"/>
        <v>0.69278145851292905</v>
      </c>
      <c r="AT26">
        <v>0.5</v>
      </c>
      <c r="AU26">
        <f t="shared" si="28"/>
        <v>126.55735783505295</v>
      </c>
      <c r="AV26">
        <f t="shared" si="29"/>
        <v>6.7537867058972623</v>
      </c>
      <c r="AW26">
        <f t="shared" si="30"/>
        <v>43.838295473255329</v>
      </c>
      <c r="AX26">
        <f t="shared" si="31"/>
        <v>0.72875517900069497</v>
      </c>
      <c r="AY26">
        <f t="shared" si="32"/>
        <v>6.1380512814862384E-2</v>
      </c>
      <c r="AZ26">
        <f t="shared" si="33"/>
        <v>0.30999950630974132</v>
      </c>
      <c r="BA26" t="s">
        <v>326</v>
      </c>
      <c r="BB26">
        <v>714.25</v>
      </c>
      <c r="BC26">
        <f t="shared" si="34"/>
        <v>1918.98</v>
      </c>
      <c r="BD26">
        <f t="shared" si="35"/>
        <v>0.95063675494272992</v>
      </c>
      <c r="BE26">
        <f t="shared" si="36"/>
        <v>0.29843379836799161</v>
      </c>
      <c r="BF26">
        <f t="shared" si="37"/>
        <v>0.93840769354701647</v>
      </c>
      <c r="BG26">
        <f t="shared" si="38"/>
        <v>0.29573005363643995</v>
      </c>
      <c r="BH26">
        <f t="shared" si="39"/>
        <v>0.83932205127226212</v>
      </c>
      <c r="BI26">
        <f t="shared" si="40"/>
        <v>0.16067794872773788</v>
      </c>
      <c r="BJ26">
        <f t="shared" si="41"/>
        <v>150.14599999999999</v>
      </c>
      <c r="BK26">
        <f t="shared" si="42"/>
        <v>126.55735783505295</v>
      </c>
      <c r="BL26">
        <f t="shared" si="43"/>
        <v>0.84289530080756703</v>
      </c>
      <c r="BM26">
        <f t="shared" si="44"/>
        <v>0.19579060161513426</v>
      </c>
      <c r="BN26">
        <v>6</v>
      </c>
      <c r="BO26">
        <v>0.5</v>
      </c>
      <c r="BP26" t="s">
        <v>285</v>
      </c>
      <c r="BQ26">
        <v>1599861134.0999999</v>
      </c>
      <c r="BR26">
        <v>390.411</v>
      </c>
      <c r="BS26">
        <v>399.99700000000001</v>
      </c>
      <c r="BT26">
        <v>16.845600000000001</v>
      </c>
      <c r="BU26">
        <v>13.114100000000001</v>
      </c>
      <c r="BV26">
        <v>389.113</v>
      </c>
      <c r="BW26">
        <v>16.956099999999999</v>
      </c>
      <c r="BX26">
        <v>500.02</v>
      </c>
      <c r="BY26">
        <v>101.355</v>
      </c>
      <c r="BZ26">
        <v>0.10012500000000001</v>
      </c>
      <c r="CA26">
        <v>24.819199999999999</v>
      </c>
      <c r="CB26">
        <v>24.091200000000001</v>
      </c>
      <c r="CC26">
        <v>999.9</v>
      </c>
      <c r="CD26">
        <v>0</v>
      </c>
      <c r="CE26">
        <v>0</v>
      </c>
      <c r="CF26">
        <v>9996.8799999999992</v>
      </c>
      <c r="CG26">
        <v>0</v>
      </c>
      <c r="CH26">
        <v>1.5862700000000001E-3</v>
      </c>
      <c r="CI26">
        <v>150.14599999999999</v>
      </c>
      <c r="CJ26">
        <v>0.90014899999999998</v>
      </c>
      <c r="CK26">
        <v>9.9850999999999995E-2</v>
      </c>
      <c r="CL26">
        <v>0</v>
      </c>
      <c r="CM26">
        <v>808.21</v>
      </c>
      <c r="CN26">
        <v>4.9998399999999998</v>
      </c>
      <c r="CO26">
        <v>1198.57</v>
      </c>
      <c r="CP26">
        <v>1334.93</v>
      </c>
      <c r="CQ26">
        <v>40</v>
      </c>
      <c r="CR26">
        <v>43.936999999999998</v>
      </c>
      <c r="CS26">
        <v>42.125</v>
      </c>
      <c r="CT26">
        <v>43.375</v>
      </c>
      <c r="CU26">
        <v>41.75</v>
      </c>
      <c r="CV26">
        <v>130.65</v>
      </c>
      <c r="CW26">
        <v>14.49</v>
      </c>
      <c r="CX26">
        <v>0</v>
      </c>
      <c r="CY26">
        <v>120</v>
      </c>
      <c r="CZ26">
        <v>0</v>
      </c>
      <c r="DA26">
        <v>808.97708</v>
      </c>
      <c r="DB26">
        <v>-7.7761538492223599</v>
      </c>
      <c r="DC26">
        <v>-11.833846204691101</v>
      </c>
      <c r="DD26">
        <v>1198.7955999999999</v>
      </c>
      <c r="DE26">
        <v>15</v>
      </c>
      <c r="DF26">
        <v>1599861079.0999999</v>
      </c>
      <c r="DG26" t="s">
        <v>327</v>
      </c>
      <c r="DH26">
        <v>1599861066.5999999</v>
      </c>
      <c r="DI26">
        <v>1599861079.0999999</v>
      </c>
      <c r="DJ26">
        <v>65</v>
      </c>
      <c r="DK26">
        <v>-8.0000000000000002E-3</v>
      </c>
      <c r="DL26">
        <v>4.0000000000000001E-3</v>
      </c>
      <c r="DM26">
        <v>1.298</v>
      </c>
      <c r="DN26">
        <v>-0.11</v>
      </c>
      <c r="DO26">
        <v>400</v>
      </c>
      <c r="DP26">
        <v>13</v>
      </c>
      <c r="DQ26">
        <v>0.34</v>
      </c>
      <c r="DR26">
        <v>0.02</v>
      </c>
      <c r="DS26">
        <v>-9.5359444999999994</v>
      </c>
      <c r="DT26">
        <v>-0.213008330206364</v>
      </c>
      <c r="DU26">
        <v>3.9576772351342701E-2</v>
      </c>
      <c r="DV26">
        <v>1</v>
      </c>
      <c r="DW26">
        <v>809.40439393939403</v>
      </c>
      <c r="DX26">
        <v>-7.5461053607280997</v>
      </c>
      <c r="DY26">
        <v>0.74093270210875095</v>
      </c>
      <c r="DZ26">
        <v>0</v>
      </c>
      <c r="EA26">
        <v>3.7555255000000001</v>
      </c>
      <c r="EB26">
        <v>-0.117664165103195</v>
      </c>
      <c r="EC26">
        <v>1.1467902805221201E-2</v>
      </c>
      <c r="ED26">
        <v>0</v>
      </c>
      <c r="EE26">
        <v>1</v>
      </c>
      <c r="EF26">
        <v>3</v>
      </c>
      <c r="EG26" t="s">
        <v>328</v>
      </c>
      <c r="EH26">
        <v>100</v>
      </c>
      <c r="EI26">
        <v>100</v>
      </c>
      <c r="EJ26">
        <v>1.298</v>
      </c>
      <c r="EK26">
        <v>-0.1105</v>
      </c>
      <c r="EL26">
        <v>1.2980952380951301</v>
      </c>
      <c r="EM26">
        <v>0</v>
      </c>
      <c r="EN26">
        <v>0</v>
      </c>
      <c r="EO26">
        <v>0</v>
      </c>
      <c r="EP26">
        <v>-0.11041999999999801</v>
      </c>
      <c r="EQ26">
        <v>0</v>
      </c>
      <c r="ER26">
        <v>0</v>
      </c>
      <c r="ES26">
        <v>0</v>
      </c>
      <c r="ET26">
        <v>-1</v>
      </c>
      <c r="EU26">
        <v>-1</v>
      </c>
      <c r="EV26">
        <v>-1</v>
      </c>
      <c r="EW26">
        <v>-1</v>
      </c>
      <c r="EX26">
        <v>1.1000000000000001</v>
      </c>
      <c r="EY26">
        <v>0.9</v>
      </c>
      <c r="EZ26">
        <v>2</v>
      </c>
      <c r="FA26">
        <v>468.98899999999998</v>
      </c>
      <c r="FB26">
        <v>472.40699999999998</v>
      </c>
      <c r="FC26">
        <v>22.639800000000001</v>
      </c>
      <c r="FD26">
        <v>29.673300000000001</v>
      </c>
      <c r="FE26">
        <v>30</v>
      </c>
      <c r="FF26">
        <v>29.688800000000001</v>
      </c>
      <c r="FG26">
        <v>29.660299999999999</v>
      </c>
      <c r="FH26">
        <v>21.292100000000001</v>
      </c>
      <c r="FI26">
        <v>-30</v>
      </c>
      <c r="FJ26">
        <v>-30</v>
      </c>
      <c r="FK26">
        <v>22.64</v>
      </c>
      <c r="FL26">
        <v>400</v>
      </c>
      <c r="FM26">
        <v>10.1441</v>
      </c>
      <c r="FN26">
        <v>101.69199999999999</v>
      </c>
      <c r="FO26">
        <v>101.738</v>
      </c>
    </row>
    <row r="27" spans="1:171" x14ac:dyDescent="0.35">
      <c r="A27">
        <v>10</v>
      </c>
      <c r="B27">
        <v>1599861254.5999999</v>
      </c>
      <c r="C27">
        <v>2736.5999999046298</v>
      </c>
      <c r="D27" t="s">
        <v>329</v>
      </c>
      <c r="E27" t="s">
        <v>330</v>
      </c>
      <c r="F27">
        <v>1599861254.5999999</v>
      </c>
      <c r="G27">
        <f t="shared" si="0"/>
        <v>2.9116000196852398E-3</v>
      </c>
      <c r="H27">
        <f t="shared" si="1"/>
        <v>4.3212148159890349</v>
      </c>
      <c r="I27">
        <f t="shared" si="2"/>
        <v>393.40600000000001</v>
      </c>
      <c r="J27">
        <f t="shared" si="3"/>
        <v>353.88790526325903</v>
      </c>
      <c r="K27">
        <f t="shared" si="4"/>
        <v>35.905123242854252</v>
      </c>
      <c r="L27">
        <f t="shared" si="5"/>
        <v>39.914590762774004</v>
      </c>
      <c r="M27">
        <f t="shared" si="6"/>
        <v>0.22699248736934011</v>
      </c>
      <c r="N27">
        <f t="shared" si="7"/>
        <v>2.9516264681968378</v>
      </c>
      <c r="O27">
        <f t="shared" si="8"/>
        <v>0.21772118897145104</v>
      </c>
      <c r="P27">
        <f t="shared" si="9"/>
        <v>0.13687717807907451</v>
      </c>
      <c r="Q27">
        <f t="shared" si="10"/>
        <v>16.496364035105167</v>
      </c>
      <c r="R27">
        <f t="shared" si="11"/>
        <v>24.098578632413926</v>
      </c>
      <c r="S27">
        <f t="shared" si="12"/>
        <v>24.0382</v>
      </c>
      <c r="T27">
        <f t="shared" si="13"/>
        <v>3.0018538619872803</v>
      </c>
      <c r="U27">
        <f t="shared" si="14"/>
        <v>53.496442710110472</v>
      </c>
      <c r="V27">
        <f t="shared" si="15"/>
        <v>1.6763162230408999</v>
      </c>
      <c r="W27">
        <f t="shared" si="16"/>
        <v>3.1335097029247652</v>
      </c>
      <c r="X27">
        <f t="shared" si="17"/>
        <v>1.3255376389463804</v>
      </c>
      <c r="Y27">
        <f t="shared" si="18"/>
        <v>-128.40156086811908</v>
      </c>
      <c r="Z27">
        <f t="shared" si="19"/>
        <v>114.0470993461617</v>
      </c>
      <c r="AA27">
        <f t="shared" si="20"/>
        <v>8.1234865271200469</v>
      </c>
      <c r="AB27">
        <f t="shared" si="21"/>
        <v>10.265389040267834</v>
      </c>
      <c r="AC27">
        <v>25</v>
      </c>
      <c r="AD27">
        <v>5</v>
      </c>
      <c r="AE27">
        <f t="shared" si="22"/>
        <v>1</v>
      </c>
      <c r="AF27">
        <f t="shared" si="23"/>
        <v>0</v>
      </c>
      <c r="AG27">
        <f t="shared" si="24"/>
        <v>53951.301070302157</v>
      </c>
      <c r="AH27" t="s">
        <v>284</v>
      </c>
      <c r="AI27">
        <v>10190.299999999999</v>
      </c>
      <c r="AJ27">
        <v>689.24239999999998</v>
      </c>
      <c r="AK27">
        <v>3449.53</v>
      </c>
      <c r="AL27">
        <f t="shared" si="25"/>
        <v>2760.2876000000001</v>
      </c>
      <c r="AM27">
        <f t="shared" si="26"/>
        <v>0.80019237403356402</v>
      </c>
      <c r="AN27">
        <v>-1.0143688185123301</v>
      </c>
      <c r="AO27" t="s">
        <v>331</v>
      </c>
      <c r="AP27">
        <v>10182.5</v>
      </c>
      <c r="AQ27">
        <v>776.86148000000003</v>
      </c>
      <c r="AR27">
        <v>2683.07</v>
      </c>
      <c r="AS27">
        <f t="shared" si="27"/>
        <v>0.71045799028724566</v>
      </c>
      <c r="AT27">
        <v>0.5</v>
      </c>
      <c r="AU27">
        <f t="shared" si="28"/>
        <v>84.288971880979005</v>
      </c>
      <c r="AV27">
        <f t="shared" si="29"/>
        <v>4.3212148159890349</v>
      </c>
      <c r="AW27">
        <f t="shared" si="30"/>
        <v>29.941886782969252</v>
      </c>
      <c r="AX27">
        <f t="shared" si="31"/>
        <v>0.73101335410555823</v>
      </c>
      <c r="AY27">
        <f t="shared" si="32"/>
        <v>6.3301088095314817E-2</v>
      </c>
      <c r="AZ27">
        <f t="shared" si="33"/>
        <v>0.28566530131528434</v>
      </c>
      <c r="BA27" t="s">
        <v>332</v>
      </c>
      <c r="BB27">
        <v>721.71</v>
      </c>
      <c r="BC27">
        <f t="shared" si="34"/>
        <v>1961.3600000000001</v>
      </c>
      <c r="BD27">
        <f t="shared" si="35"/>
        <v>0.97188100093812457</v>
      </c>
      <c r="BE27">
        <f t="shared" si="36"/>
        <v>0.28097895022398839</v>
      </c>
      <c r="BF27">
        <f t="shared" si="37"/>
        <v>0.95605483643620948</v>
      </c>
      <c r="BG27">
        <f t="shared" si="38"/>
        <v>0.2776739641188114</v>
      </c>
      <c r="BH27">
        <f t="shared" si="39"/>
        <v>0.90288456210630219</v>
      </c>
      <c r="BI27">
        <f t="shared" si="40"/>
        <v>9.7115437893697809E-2</v>
      </c>
      <c r="BJ27">
        <f t="shared" si="41"/>
        <v>100.004</v>
      </c>
      <c r="BK27">
        <f t="shared" si="42"/>
        <v>84.288971880979005</v>
      </c>
      <c r="BL27">
        <f t="shared" si="43"/>
        <v>0.8428560045696073</v>
      </c>
      <c r="BM27">
        <f t="shared" si="44"/>
        <v>0.19571200913921463</v>
      </c>
      <c r="BN27">
        <v>6</v>
      </c>
      <c r="BO27">
        <v>0.5</v>
      </c>
      <c r="BP27" t="s">
        <v>285</v>
      </c>
      <c r="BQ27">
        <v>1599861254.5999999</v>
      </c>
      <c r="BR27">
        <v>393.40600000000001</v>
      </c>
      <c r="BS27">
        <v>399.96600000000001</v>
      </c>
      <c r="BT27">
        <v>16.522099999999998</v>
      </c>
      <c r="BU27">
        <v>13.085900000000001</v>
      </c>
      <c r="BV27">
        <v>392.12700000000001</v>
      </c>
      <c r="BW27">
        <v>16.6357</v>
      </c>
      <c r="BX27">
        <v>499.99900000000002</v>
      </c>
      <c r="BY27">
        <v>101.35899999999999</v>
      </c>
      <c r="BZ27">
        <v>0.10002900000000001</v>
      </c>
      <c r="CA27">
        <v>24.754899999999999</v>
      </c>
      <c r="CB27">
        <v>24.0382</v>
      </c>
      <c r="CC27">
        <v>999.9</v>
      </c>
      <c r="CD27">
        <v>0</v>
      </c>
      <c r="CE27">
        <v>0</v>
      </c>
      <c r="CF27">
        <v>9990.6200000000008</v>
      </c>
      <c r="CG27">
        <v>0</v>
      </c>
      <c r="CH27">
        <v>1.7296099999999999E-3</v>
      </c>
      <c r="CI27">
        <v>100.004</v>
      </c>
      <c r="CJ27">
        <v>0.89979799999999999</v>
      </c>
      <c r="CK27">
        <v>0.100202</v>
      </c>
      <c r="CL27">
        <v>0</v>
      </c>
      <c r="CM27">
        <v>776.62099999999998</v>
      </c>
      <c r="CN27">
        <v>4.9998399999999998</v>
      </c>
      <c r="CO27">
        <v>762.44600000000003</v>
      </c>
      <c r="CP27">
        <v>873.68600000000004</v>
      </c>
      <c r="CQ27">
        <v>39.5</v>
      </c>
      <c r="CR27">
        <v>43.625</v>
      </c>
      <c r="CS27">
        <v>41.75</v>
      </c>
      <c r="CT27">
        <v>43.125</v>
      </c>
      <c r="CU27">
        <v>41.375</v>
      </c>
      <c r="CV27">
        <v>85.48</v>
      </c>
      <c r="CW27">
        <v>9.52</v>
      </c>
      <c r="CX27">
        <v>0</v>
      </c>
      <c r="CY27">
        <v>120.10000014305101</v>
      </c>
      <c r="CZ27">
        <v>0</v>
      </c>
      <c r="DA27">
        <v>776.86148000000003</v>
      </c>
      <c r="DB27">
        <v>-0.34046153721224698</v>
      </c>
      <c r="DC27">
        <v>-1.4035384552594701</v>
      </c>
      <c r="DD27">
        <v>762.72231999999997</v>
      </c>
      <c r="DE27">
        <v>15</v>
      </c>
      <c r="DF27">
        <v>1599861189.5999999</v>
      </c>
      <c r="DG27" t="s">
        <v>333</v>
      </c>
      <c r="DH27">
        <v>1599861184.5999999</v>
      </c>
      <c r="DI27">
        <v>1599861189.5999999</v>
      </c>
      <c r="DJ27">
        <v>66</v>
      </c>
      <c r="DK27">
        <v>-1.9E-2</v>
      </c>
      <c r="DL27">
        <v>-3.0000000000000001E-3</v>
      </c>
      <c r="DM27">
        <v>1.2789999999999999</v>
      </c>
      <c r="DN27">
        <v>-0.114</v>
      </c>
      <c r="DO27">
        <v>400</v>
      </c>
      <c r="DP27">
        <v>13</v>
      </c>
      <c r="DQ27">
        <v>0.35</v>
      </c>
      <c r="DR27">
        <v>0.02</v>
      </c>
      <c r="DS27">
        <v>-6.6273567499999997</v>
      </c>
      <c r="DT27">
        <v>-0.12699590994371901</v>
      </c>
      <c r="DU27">
        <v>3.3007894691081098E-2</v>
      </c>
      <c r="DV27">
        <v>1</v>
      </c>
      <c r="DW27">
        <v>776.88747058823503</v>
      </c>
      <c r="DX27">
        <v>-0.165013548774361</v>
      </c>
      <c r="DY27">
        <v>0.18789738051802601</v>
      </c>
      <c r="DZ27">
        <v>1</v>
      </c>
      <c r="EA27">
        <v>3.4613642499999999</v>
      </c>
      <c r="EB27">
        <v>-0.14546938086304201</v>
      </c>
      <c r="EC27">
        <v>1.4082115943191901E-2</v>
      </c>
      <c r="ED27">
        <v>0</v>
      </c>
      <c r="EE27">
        <v>2</v>
      </c>
      <c r="EF27">
        <v>3</v>
      </c>
      <c r="EG27" t="s">
        <v>297</v>
      </c>
      <c r="EH27">
        <v>100</v>
      </c>
      <c r="EI27">
        <v>100</v>
      </c>
      <c r="EJ27">
        <v>1.2789999999999999</v>
      </c>
      <c r="EK27">
        <v>-0.11360000000000001</v>
      </c>
      <c r="EL27">
        <v>1.2786499999999701</v>
      </c>
      <c r="EM27">
        <v>0</v>
      </c>
      <c r="EN27">
        <v>0</v>
      </c>
      <c r="EO27">
        <v>0</v>
      </c>
      <c r="EP27">
        <v>-0.113534999999999</v>
      </c>
      <c r="EQ27">
        <v>0</v>
      </c>
      <c r="ER27">
        <v>0</v>
      </c>
      <c r="ES27">
        <v>0</v>
      </c>
      <c r="ET27">
        <v>-1</v>
      </c>
      <c r="EU27">
        <v>-1</v>
      </c>
      <c r="EV27">
        <v>-1</v>
      </c>
      <c r="EW27">
        <v>-1</v>
      </c>
      <c r="EX27">
        <v>1.2</v>
      </c>
      <c r="EY27">
        <v>1.1000000000000001</v>
      </c>
      <c r="EZ27">
        <v>2</v>
      </c>
      <c r="FA27">
        <v>468.89600000000002</v>
      </c>
      <c r="FB27">
        <v>472.27199999999999</v>
      </c>
      <c r="FC27">
        <v>22.639700000000001</v>
      </c>
      <c r="FD27">
        <v>29.6694</v>
      </c>
      <c r="FE27">
        <v>30</v>
      </c>
      <c r="FF27">
        <v>29.686299999999999</v>
      </c>
      <c r="FG27">
        <v>29.6585</v>
      </c>
      <c r="FH27">
        <v>21.293900000000001</v>
      </c>
      <c r="FI27">
        <v>-30</v>
      </c>
      <c r="FJ27">
        <v>-30</v>
      </c>
      <c r="FK27">
        <v>22.64</v>
      </c>
      <c r="FL27">
        <v>400</v>
      </c>
      <c r="FM27">
        <v>10.1441</v>
      </c>
      <c r="FN27">
        <v>101.694</v>
      </c>
      <c r="FO27">
        <v>101.73699999999999</v>
      </c>
    </row>
    <row r="28" spans="1:171" x14ac:dyDescent="0.35">
      <c r="A28">
        <v>11</v>
      </c>
      <c r="B28">
        <v>1599861375.0999999</v>
      </c>
      <c r="C28">
        <v>2857.0999999046298</v>
      </c>
      <c r="D28" t="s">
        <v>334</v>
      </c>
      <c r="E28" t="s">
        <v>335</v>
      </c>
      <c r="F28">
        <v>1599861375.0999999</v>
      </c>
      <c r="G28">
        <f t="shared" si="0"/>
        <v>2.6649351596782938E-3</v>
      </c>
      <c r="H28">
        <f t="shared" si="1"/>
        <v>1.6955656324798571</v>
      </c>
      <c r="I28">
        <f t="shared" si="2"/>
        <v>396.70499999999998</v>
      </c>
      <c r="J28">
        <f t="shared" si="3"/>
        <v>374.49098658375613</v>
      </c>
      <c r="K28">
        <f t="shared" si="4"/>
        <v>37.995489621094002</v>
      </c>
      <c r="L28">
        <f t="shared" si="5"/>
        <v>40.249301719214991</v>
      </c>
      <c r="M28">
        <f t="shared" si="6"/>
        <v>0.20252435582272166</v>
      </c>
      <c r="N28">
        <f t="shared" si="7"/>
        <v>2.9521781541149501</v>
      </c>
      <c r="O28">
        <f t="shared" si="8"/>
        <v>0.19511030554411796</v>
      </c>
      <c r="P28">
        <f t="shared" si="9"/>
        <v>0.12258745105076269</v>
      </c>
      <c r="Q28">
        <f t="shared" si="10"/>
        <v>8.2610198755781443</v>
      </c>
      <c r="R28">
        <f t="shared" si="11"/>
        <v>24.063467215773663</v>
      </c>
      <c r="S28">
        <f t="shared" si="12"/>
        <v>24.018799999999999</v>
      </c>
      <c r="T28">
        <f t="shared" si="13"/>
        <v>2.9983584197709328</v>
      </c>
      <c r="U28">
        <f t="shared" si="14"/>
        <v>52.63309595594108</v>
      </c>
      <c r="V28">
        <f t="shared" si="15"/>
        <v>1.6442753644448997</v>
      </c>
      <c r="W28">
        <f t="shared" si="16"/>
        <v>3.1240331479290426</v>
      </c>
      <c r="X28">
        <f t="shared" si="17"/>
        <v>1.354083055326033</v>
      </c>
      <c r="Y28">
        <f t="shared" si="18"/>
        <v>-117.52364054181275</v>
      </c>
      <c r="Z28">
        <f t="shared" si="19"/>
        <v>109.08677575304002</v>
      </c>
      <c r="AA28">
        <f t="shared" si="20"/>
        <v>7.7659670684543674</v>
      </c>
      <c r="AB28">
        <f t="shared" si="21"/>
        <v>7.5901221552597775</v>
      </c>
      <c r="AC28">
        <v>25</v>
      </c>
      <c r="AD28">
        <v>5</v>
      </c>
      <c r="AE28">
        <f t="shared" si="22"/>
        <v>1</v>
      </c>
      <c r="AF28">
        <f t="shared" si="23"/>
        <v>0</v>
      </c>
      <c r="AG28">
        <f t="shared" si="24"/>
        <v>53976.706749927609</v>
      </c>
      <c r="AH28" t="s">
        <v>284</v>
      </c>
      <c r="AI28">
        <v>10190.299999999999</v>
      </c>
      <c r="AJ28">
        <v>689.24239999999998</v>
      </c>
      <c r="AK28">
        <v>3449.53</v>
      </c>
      <c r="AL28">
        <f t="shared" si="25"/>
        <v>2760.2876000000001</v>
      </c>
      <c r="AM28">
        <f t="shared" si="26"/>
        <v>0.80019237403356402</v>
      </c>
      <c r="AN28">
        <v>-1.0143688185123301</v>
      </c>
      <c r="AO28" t="s">
        <v>336</v>
      </c>
      <c r="AP28">
        <v>10178.9</v>
      </c>
      <c r="AQ28">
        <v>743.84951999999998</v>
      </c>
      <c r="AR28">
        <v>2756.67</v>
      </c>
      <c r="AS28">
        <f t="shared" si="27"/>
        <v>0.73016374103537962</v>
      </c>
      <c r="AT28">
        <v>0.5</v>
      </c>
      <c r="AU28">
        <f t="shared" si="28"/>
        <v>42.27085324904705</v>
      </c>
      <c r="AV28">
        <f t="shared" si="29"/>
        <v>1.6955656324798571</v>
      </c>
      <c r="AW28">
        <f t="shared" si="30"/>
        <v>15.432322172540863</v>
      </c>
      <c r="AX28">
        <f t="shared" si="31"/>
        <v>0.72740661740433199</v>
      </c>
      <c r="AY28">
        <f t="shared" si="32"/>
        <v>6.4108818315686114E-2</v>
      </c>
      <c r="AZ28">
        <f t="shared" si="33"/>
        <v>0.25133947842868393</v>
      </c>
      <c r="BA28" t="s">
        <v>337</v>
      </c>
      <c r="BB28">
        <v>751.45</v>
      </c>
      <c r="BC28">
        <f t="shared" si="34"/>
        <v>2005.22</v>
      </c>
      <c r="BD28">
        <f t="shared" si="35"/>
        <v>1.0037903471938241</v>
      </c>
      <c r="BE28">
        <f t="shared" si="36"/>
        <v>0.25679742631797431</v>
      </c>
      <c r="BF28">
        <f t="shared" si="37"/>
        <v>0.97358692512376255</v>
      </c>
      <c r="BG28">
        <f t="shared" si="38"/>
        <v>0.25101007590658309</v>
      </c>
      <c r="BH28">
        <f t="shared" si="39"/>
        <v>1.0140468416230195</v>
      </c>
      <c r="BI28">
        <f t="shared" si="40"/>
        <v>-1.4046841623019501E-2</v>
      </c>
      <c r="BJ28">
        <f t="shared" si="41"/>
        <v>50.160299999999999</v>
      </c>
      <c r="BK28">
        <f t="shared" si="42"/>
        <v>42.27085324904705</v>
      </c>
      <c r="BL28">
        <f t="shared" si="43"/>
        <v>0.84271531966609148</v>
      </c>
      <c r="BM28">
        <f t="shared" si="44"/>
        <v>0.19543063933218288</v>
      </c>
      <c r="BN28">
        <v>6</v>
      </c>
      <c r="BO28">
        <v>0.5</v>
      </c>
      <c r="BP28" t="s">
        <v>285</v>
      </c>
      <c r="BQ28">
        <v>1599861375.0999999</v>
      </c>
      <c r="BR28">
        <v>396.70499999999998</v>
      </c>
      <c r="BS28">
        <v>400.00799999999998</v>
      </c>
      <c r="BT28">
        <v>16.206299999999999</v>
      </c>
      <c r="BU28">
        <v>13.060499999999999</v>
      </c>
      <c r="BV28">
        <v>395.45</v>
      </c>
      <c r="BW28">
        <v>16.318300000000001</v>
      </c>
      <c r="BX28">
        <v>500.04700000000003</v>
      </c>
      <c r="BY28">
        <v>101.35899999999999</v>
      </c>
      <c r="BZ28">
        <v>0.100023</v>
      </c>
      <c r="CA28">
        <v>24.7042</v>
      </c>
      <c r="CB28">
        <v>24.018799999999999</v>
      </c>
      <c r="CC28">
        <v>999.9</v>
      </c>
      <c r="CD28">
        <v>0</v>
      </c>
      <c r="CE28">
        <v>0</v>
      </c>
      <c r="CF28">
        <v>9993.75</v>
      </c>
      <c r="CG28">
        <v>0</v>
      </c>
      <c r="CH28">
        <v>1.7200500000000001E-3</v>
      </c>
      <c r="CI28">
        <v>50.160299999999999</v>
      </c>
      <c r="CJ28">
        <v>0.89938799999999997</v>
      </c>
      <c r="CK28">
        <v>0.10061199999999999</v>
      </c>
      <c r="CL28">
        <v>0</v>
      </c>
      <c r="CM28">
        <v>745.24099999999999</v>
      </c>
      <c r="CN28">
        <v>4.9998399999999998</v>
      </c>
      <c r="CO28">
        <v>359.45499999999998</v>
      </c>
      <c r="CP28">
        <v>415.26600000000002</v>
      </c>
      <c r="CQ28">
        <v>39.125</v>
      </c>
      <c r="CR28">
        <v>43.311999999999998</v>
      </c>
      <c r="CS28">
        <v>41.375</v>
      </c>
      <c r="CT28">
        <v>42.875</v>
      </c>
      <c r="CU28">
        <v>41</v>
      </c>
      <c r="CV28">
        <v>40.619999999999997</v>
      </c>
      <c r="CW28">
        <v>4.54</v>
      </c>
      <c r="CX28">
        <v>0</v>
      </c>
      <c r="CY28">
        <v>120.10000014305101</v>
      </c>
      <c r="CZ28">
        <v>0</v>
      </c>
      <c r="DA28">
        <v>743.84951999999998</v>
      </c>
      <c r="DB28">
        <v>10.478769211946</v>
      </c>
      <c r="DC28">
        <v>1.90276916997724</v>
      </c>
      <c r="DD28">
        <v>357.89456000000001</v>
      </c>
      <c r="DE28">
        <v>15</v>
      </c>
      <c r="DF28">
        <v>1599861312.0999999</v>
      </c>
      <c r="DG28" t="s">
        <v>338</v>
      </c>
      <c r="DH28">
        <v>1599861309.0999999</v>
      </c>
      <c r="DI28">
        <v>1599861312.0999999</v>
      </c>
      <c r="DJ28">
        <v>67</v>
      </c>
      <c r="DK28">
        <v>-2.4E-2</v>
      </c>
      <c r="DL28">
        <v>1E-3</v>
      </c>
      <c r="DM28">
        <v>1.2549999999999999</v>
      </c>
      <c r="DN28">
        <v>-0.112</v>
      </c>
      <c r="DO28">
        <v>400</v>
      </c>
      <c r="DP28">
        <v>13</v>
      </c>
      <c r="DQ28">
        <v>0.38</v>
      </c>
      <c r="DR28">
        <v>0.02</v>
      </c>
      <c r="DS28">
        <v>-3.3376752500000002</v>
      </c>
      <c r="DT28">
        <v>0.18163463414634501</v>
      </c>
      <c r="DU28">
        <v>3.1772206563874403E-2</v>
      </c>
      <c r="DV28">
        <v>1</v>
      </c>
      <c r="DW28">
        <v>743.26809090909103</v>
      </c>
      <c r="DX28">
        <v>9.8662717809135394</v>
      </c>
      <c r="DY28">
        <v>0.97104284347125303</v>
      </c>
      <c r="DZ28">
        <v>0</v>
      </c>
      <c r="EA28">
        <v>3.1722497500000002</v>
      </c>
      <c r="EB28">
        <v>-0.143417448405257</v>
      </c>
      <c r="EC28">
        <v>1.38234462937973E-2</v>
      </c>
      <c r="ED28">
        <v>0</v>
      </c>
      <c r="EE28">
        <v>1</v>
      </c>
      <c r="EF28">
        <v>3</v>
      </c>
      <c r="EG28" t="s">
        <v>328</v>
      </c>
      <c r="EH28">
        <v>100</v>
      </c>
      <c r="EI28">
        <v>100</v>
      </c>
      <c r="EJ28">
        <v>1.2549999999999999</v>
      </c>
      <c r="EK28">
        <v>-0.112</v>
      </c>
      <c r="EL28">
        <v>1.2545499999999401</v>
      </c>
      <c r="EM28">
        <v>0</v>
      </c>
      <c r="EN28">
        <v>0</v>
      </c>
      <c r="EO28">
        <v>0</v>
      </c>
      <c r="EP28">
        <v>-0.112040000000002</v>
      </c>
      <c r="EQ28">
        <v>0</v>
      </c>
      <c r="ER28">
        <v>0</v>
      </c>
      <c r="ES28">
        <v>0</v>
      </c>
      <c r="ET28">
        <v>-1</v>
      </c>
      <c r="EU28">
        <v>-1</v>
      </c>
      <c r="EV28">
        <v>-1</v>
      </c>
      <c r="EW28">
        <v>-1</v>
      </c>
      <c r="EX28">
        <v>1.1000000000000001</v>
      </c>
      <c r="EY28">
        <v>1.1000000000000001</v>
      </c>
      <c r="EZ28">
        <v>2</v>
      </c>
      <c r="FA28">
        <v>468.428</v>
      </c>
      <c r="FB28">
        <v>472.31</v>
      </c>
      <c r="FC28">
        <v>22.639700000000001</v>
      </c>
      <c r="FD28">
        <v>29.671900000000001</v>
      </c>
      <c r="FE28">
        <v>30.0001</v>
      </c>
      <c r="FF28">
        <v>29.688800000000001</v>
      </c>
      <c r="FG28">
        <v>29.6629</v>
      </c>
      <c r="FH28">
        <v>21.2941</v>
      </c>
      <c r="FI28">
        <v>-30</v>
      </c>
      <c r="FJ28">
        <v>-30</v>
      </c>
      <c r="FK28">
        <v>22.64</v>
      </c>
      <c r="FL28">
        <v>400</v>
      </c>
      <c r="FM28">
        <v>10.1441</v>
      </c>
      <c r="FN28">
        <v>101.691</v>
      </c>
      <c r="FO28">
        <v>101.73699999999999</v>
      </c>
    </row>
    <row r="29" spans="1:171" x14ac:dyDescent="0.35">
      <c r="A29">
        <v>12</v>
      </c>
      <c r="B29">
        <v>1599861496</v>
      </c>
      <c r="C29">
        <v>2978</v>
      </c>
      <c r="D29" t="s">
        <v>339</v>
      </c>
      <c r="E29" t="s">
        <v>340</v>
      </c>
      <c r="F29">
        <v>1599861496</v>
      </c>
      <c r="G29">
        <f t="shared" si="0"/>
        <v>2.4549272178858747E-3</v>
      </c>
      <c r="H29">
        <f t="shared" si="1"/>
        <v>-1.2735820566224603</v>
      </c>
      <c r="I29">
        <f t="shared" si="2"/>
        <v>400.30500000000001</v>
      </c>
      <c r="J29">
        <f t="shared" si="3"/>
        <v>402.89000806938577</v>
      </c>
      <c r="K29">
        <f t="shared" si="4"/>
        <v>40.876895489373375</v>
      </c>
      <c r="L29">
        <f t="shared" si="5"/>
        <v>40.614622654169999</v>
      </c>
      <c r="M29">
        <f t="shared" si="6"/>
        <v>0.18331679328791134</v>
      </c>
      <c r="N29">
        <f t="shared" si="7"/>
        <v>2.9506355993798352</v>
      </c>
      <c r="O29">
        <f t="shared" si="8"/>
        <v>0.17721651263950727</v>
      </c>
      <c r="P29">
        <f t="shared" si="9"/>
        <v>0.11129149527220525</v>
      </c>
      <c r="Q29">
        <f t="shared" si="10"/>
        <v>1.9948084861285743E-3</v>
      </c>
      <c r="R29">
        <f t="shared" si="11"/>
        <v>24.006008355672652</v>
      </c>
      <c r="S29">
        <f t="shared" si="12"/>
        <v>23.970300000000002</v>
      </c>
      <c r="T29">
        <f t="shared" si="13"/>
        <v>2.9896353791955268</v>
      </c>
      <c r="U29">
        <f t="shared" si="14"/>
        <v>51.924817834622175</v>
      </c>
      <c r="V29">
        <f t="shared" si="15"/>
        <v>1.6160521879513998</v>
      </c>
      <c r="W29">
        <f t="shared" si="16"/>
        <v>3.112292455408205</v>
      </c>
      <c r="X29">
        <f t="shared" si="17"/>
        <v>1.373583191244127</v>
      </c>
      <c r="Y29">
        <f t="shared" si="18"/>
        <v>-108.26229030876708</v>
      </c>
      <c r="Z29">
        <f t="shared" si="19"/>
        <v>106.72319371041334</v>
      </c>
      <c r="AA29">
        <f t="shared" si="20"/>
        <v>7.5973987683013879</v>
      </c>
      <c r="AB29">
        <f t="shared" si="21"/>
        <v>6.060296978433783</v>
      </c>
      <c r="AC29">
        <v>25</v>
      </c>
      <c r="AD29">
        <v>5</v>
      </c>
      <c r="AE29">
        <f t="shared" si="22"/>
        <v>1</v>
      </c>
      <c r="AF29">
        <f t="shared" si="23"/>
        <v>0</v>
      </c>
      <c r="AG29">
        <f t="shared" si="24"/>
        <v>53942.781641045694</v>
      </c>
      <c r="AH29" t="s">
        <v>341</v>
      </c>
      <c r="AI29">
        <v>10179.200000000001</v>
      </c>
      <c r="AJ29">
        <v>681.47119999999995</v>
      </c>
      <c r="AK29">
        <v>2968.86</v>
      </c>
      <c r="AL29">
        <f t="shared" si="25"/>
        <v>2287.3888000000002</v>
      </c>
      <c r="AM29">
        <f t="shared" si="26"/>
        <v>0.77046031136530524</v>
      </c>
      <c r="AN29">
        <v>-1.27358205662246</v>
      </c>
      <c r="AO29" t="s">
        <v>342</v>
      </c>
      <c r="AP29" t="s">
        <v>342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2.0998656021503997E-2</v>
      </c>
      <c r="AV29">
        <f t="shared" si="29"/>
        <v>-1.2735820566224603</v>
      </c>
      <c r="AW29" t="e">
        <f t="shared" si="30"/>
        <v>#DIV/0!</v>
      </c>
      <c r="AX29" t="e">
        <f t="shared" si="31"/>
        <v>#DIV/0!</v>
      </c>
      <c r="AY29">
        <f t="shared" si="32"/>
        <v>-1.0574229355328413E-14</v>
      </c>
      <c r="AZ29" t="e">
        <f t="shared" si="33"/>
        <v>#DIV/0!</v>
      </c>
      <c r="BA29" t="s">
        <v>342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1.297925389859389</v>
      </c>
      <c r="BH29" t="e">
        <f t="shared" si="39"/>
        <v>#DIV/0!</v>
      </c>
      <c r="BI29" t="e">
        <f t="shared" si="40"/>
        <v>#DIV/0!</v>
      </c>
      <c r="BJ29">
        <f t="shared" si="41"/>
        <v>4.9998399999999998E-2</v>
      </c>
      <c r="BK29">
        <f t="shared" si="42"/>
        <v>2.0998656021503997E-2</v>
      </c>
      <c r="BL29">
        <f t="shared" si="43"/>
        <v>0.41998655999999995</v>
      </c>
      <c r="BM29">
        <f t="shared" si="44"/>
        <v>9.4996959999999991E-2</v>
      </c>
      <c r="BN29">
        <v>6</v>
      </c>
      <c r="BO29">
        <v>0.5</v>
      </c>
      <c r="BP29" t="s">
        <v>285</v>
      </c>
      <c r="BQ29">
        <v>1599861496</v>
      </c>
      <c r="BR29">
        <v>400.30500000000001</v>
      </c>
      <c r="BS29">
        <v>399.95600000000002</v>
      </c>
      <c r="BT29">
        <v>15.928100000000001</v>
      </c>
      <c r="BU29">
        <v>13.029400000000001</v>
      </c>
      <c r="BV29">
        <v>399.04899999999998</v>
      </c>
      <c r="BW29">
        <v>16.038499999999999</v>
      </c>
      <c r="BX29">
        <v>500.05</v>
      </c>
      <c r="BY29">
        <v>101.35899999999999</v>
      </c>
      <c r="BZ29">
        <v>0.10019400000000001</v>
      </c>
      <c r="CA29">
        <v>24.641200000000001</v>
      </c>
      <c r="CB29">
        <v>23.970300000000002</v>
      </c>
      <c r="CC29">
        <v>999.9</v>
      </c>
      <c r="CD29">
        <v>0</v>
      </c>
      <c r="CE29">
        <v>0</v>
      </c>
      <c r="CF29">
        <v>9985</v>
      </c>
      <c r="CG29">
        <v>0</v>
      </c>
      <c r="CH29">
        <v>1.6245000000000001E-3</v>
      </c>
      <c r="CI29">
        <v>4.9998399999999998E-2</v>
      </c>
      <c r="CJ29">
        <v>0</v>
      </c>
      <c r="CK29">
        <v>0</v>
      </c>
      <c r="CL29">
        <v>0</v>
      </c>
      <c r="CM29">
        <v>684.08</v>
      </c>
      <c r="CN29">
        <v>4.9998399999999998E-2</v>
      </c>
      <c r="CO29">
        <v>11.12</v>
      </c>
      <c r="CP29">
        <v>0.52</v>
      </c>
      <c r="CQ29">
        <v>38.625</v>
      </c>
      <c r="CR29">
        <v>43</v>
      </c>
      <c r="CS29">
        <v>40.936999999999998</v>
      </c>
      <c r="CT29">
        <v>42.436999999999998</v>
      </c>
      <c r="CU29">
        <v>40.436999999999998</v>
      </c>
      <c r="CV29">
        <v>0</v>
      </c>
      <c r="CW29">
        <v>0</v>
      </c>
      <c r="CX29">
        <v>0</v>
      </c>
      <c r="CY29">
        <v>120</v>
      </c>
      <c r="CZ29">
        <v>0</v>
      </c>
      <c r="DA29">
        <v>681.47119999999995</v>
      </c>
      <c r="DB29">
        <v>1.77692303369295</v>
      </c>
      <c r="DC29">
        <v>-0.99230764056568099</v>
      </c>
      <c r="DD29">
        <v>11.668799999999999</v>
      </c>
      <c r="DE29">
        <v>15</v>
      </c>
      <c r="DF29">
        <v>1599861432.5999999</v>
      </c>
      <c r="DG29" t="s">
        <v>343</v>
      </c>
      <c r="DH29">
        <v>1599861421.5999999</v>
      </c>
      <c r="DI29">
        <v>1599861432.5999999</v>
      </c>
      <c r="DJ29">
        <v>68</v>
      </c>
      <c r="DK29">
        <v>1E-3</v>
      </c>
      <c r="DL29">
        <v>2E-3</v>
      </c>
      <c r="DM29">
        <v>1.2549999999999999</v>
      </c>
      <c r="DN29">
        <v>-0.11</v>
      </c>
      <c r="DO29">
        <v>400</v>
      </c>
      <c r="DP29">
        <v>13</v>
      </c>
      <c r="DQ29">
        <v>0.26</v>
      </c>
      <c r="DR29">
        <v>0.03</v>
      </c>
      <c r="DS29">
        <v>0.19969709999999999</v>
      </c>
      <c r="DT29">
        <v>0.50801049906191398</v>
      </c>
      <c r="DU29">
        <v>5.5384381384466101E-2</v>
      </c>
      <c r="DV29">
        <v>0</v>
      </c>
      <c r="DW29">
        <v>681.40599999999995</v>
      </c>
      <c r="DX29">
        <v>-0.58412452047056296</v>
      </c>
      <c r="DY29">
        <v>1.8971711271559799</v>
      </c>
      <c r="DZ29">
        <v>1</v>
      </c>
      <c r="EA29">
        <v>2.9202504999999999</v>
      </c>
      <c r="EB29">
        <v>-0.111068442776745</v>
      </c>
      <c r="EC29">
        <v>1.0811776206988401E-2</v>
      </c>
      <c r="ED29">
        <v>0</v>
      </c>
      <c r="EE29">
        <v>1</v>
      </c>
      <c r="EF29">
        <v>3</v>
      </c>
      <c r="EG29" t="s">
        <v>328</v>
      </c>
      <c r="EH29">
        <v>100</v>
      </c>
      <c r="EI29">
        <v>100</v>
      </c>
      <c r="EJ29">
        <v>1.256</v>
      </c>
      <c r="EK29">
        <v>-0.1104</v>
      </c>
      <c r="EL29">
        <v>1.2554500000001101</v>
      </c>
      <c r="EM29">
        <v>0</v>
      </c>
      <c r="EN29">
        <v>0</v>
      </c>
      <c r="EO29">
        <v>0</v>
      </c>
      <c r="EP29">
        <v>-0.110369999999998</v>
      </c>
      <c r="EQ29">
        <v>0</v>
      </c>
      <c r="ER29">
        <v>0</v>
      </c>
      <c r="ES29">
        <v>0</v>
      </c>
      <c r="ET29">
        <v>-1</v>
      </c>
      <c r="EU29">
        <v>-1</v>
      </c>
      <c r="EV29">
        <v>-1</v>
      </c>
      <c r="EW29">
        <v>-1</v>
      </c>
      <c r="EX29">
        <v>1.2</v>
      </c>
      <c r="EY29">
        <v>1.1000000000000001</v>
      </c>
      <c r="EZ29">
        <v>2</v>
      </c>
      <c r="FA29">
        <v>468.40899999999999</v>
      </c>
      <c r="FB29">
        <v>471.964</v>
      </c>
      <c r="FC29">
        <v>22.639600000000002</v>
      </c>
      <c r="FD29">
        <v>29.677</v>
      </c>
      <c r="FE29">
        <v>30.0001</v>
      </c>
      <c r="FF29">
        <v>29.693899999999999</v>
      </c>
      <c r="FG29">
        <v>29.667999999999999</v>
      </c>
      <c r="FH29">
        <v>21.296500000000002</v>
      </c>
      <c r="FI29">
        <v>-30</v>
      </c>
      <c r="FJ29">
        <v>-30</v>
      </c>
      <c r="FK29">
        <v>22.64</v>
      </c>
      <c r="FL29">
        <v>400</v>
      </c>
      <c r="FM29">
        <v>10.1441</v>
      </c>
      <c r="FN29">
        <v>101.69</v>
      </c>
      <c r="FO29">
        <v>101.741</v>
      </c>
    </row>
    <row r="30" spans="1:171" x14ac:dyDescent="0.35">
      <c r="A30">
        <v>13</v>
      </c>
      <c r="B30">
        <v>1599862875.5</v>
      </c>
      <c r="C30">
        <v>4357.5</v>
      </c>
      <c r="D30" t="s">
        <v>344</v>
      </c>
      <c r="E30" t="s">
        <v>345</v>
      </c>
      <c r="F30">
        <v>1599862875.5</v>
      </c>
      <c r="G30">
        <f t="shared" si="0"/>
        <v>1.585216591188698E-3</v>
      </c>
      <c r="H30">
        <f t="shared" si="1"/>
        <v>-1.2694748761692856</v>
      </c>
      <c r="I30">
        <f t="shared" si="2"/>
        <v>400.745</v>
      </c>
      <c r="J30">
        <f t="shared" si="3"/>
        <v>410.28049614390744</v>
      </c>
      <c r="K30">
        <f t="shared" si="4"/>
        <v>41.625434017715619</v>
      </c>
      <c r="L30">
        <f t="shared" si="5"/>
        <v>40.658000349054994</v>
      </c>
      <c r="M30">
        <f t="shared" si="6"/>
        <v>0.10695698409583494</v>
      </c>
      <c r="N30">
        <f t="shared" si="7"/>
        <v>2.9534386463350422</v>
      </c>
      <c r="O30">
        <f t="shared" si="8"/>
        <v>0.10485082078926787</v>
      </c>
      <c r="P30">
        <f t="shared" si="9"/>
        <v>6.5717539027844857E-2</v>
      </c>
      <c r="Q30">
        <f t="shared" si="10"/>
        <v>1.9948084861285743E-3</v>
      </c>
      <c r="R30">
        <f t="shared" si="11"/>
        <v>24.027049934530424</v>
      </c>
      <c r="S30">
        <f t="shared" si="12"/>
        <v>23.944099999999999</v>
      </c>
      <c r="T30">
        <f t="shared" si="13"/>
        <v>2.9849323761942985</v>
      </c>
      <c r="U30">
        <f t="shared" si="14"/>
        <v>48.295240553330956</v>
      </c>
      <c r="V30">
        <f t="shared" si="15"/>
        <v>1.4848294219727998</v>
      </c>
      <c r="W30">
        <f t="shared" si="16"/>
        <v>3.0744839552732905</v>
      </c>
      <c r="X30">
        <f t="shared" si="17"/>
        <v>1.5001029542214988</v>
      </c>
      <c r="Y30">
        <f t="shared" si="18"/>
        <v>-69.908051671421589</v>
      </c>
      <c r="Z30">
        <f t="shared" si="19"/>
        <v>78.466466503639069</v>
      </c>
      <c r="AA30">
        <f t="shared" si="20"/>
        <v>5.5740699799908473</v>
      </c>
      <c r="AB30">
        <f t="shared" si="21"/>
        <v>14.134479620694449</v>
      </c>
      <c r="AC30">
        <v>26</v>
      </c>
      <c r="AD30">
        <v>5</v>
      </c>
      <c r="AE30">
        <f t="shared" si="22"/>
        <v>1</v>
      </c>
      <c r="AF30">
        <f t="shared" si="23"/>
        <v>0</v>
      </c>
      <c r="AG30">
        <f t="shared" si="24"/>
        <v>54062.243972089855</v>
      </c>
      <c r="AH30" t="s">
        <v>346</v>
      </c>
      <c r="AI30">
        <v>10184.4</v>
      </c>
      <c r="AJ30">
        <v>668.63279999999997</v>
      </c>
      <c r="AK30">
        <v>3168.53</v>
      </c>
      <c r="AL30">
        <f t="shared" si="25"/>
        <v>2499.8972000000003</v>
      </c>
      <c r="AM30">
        <f t="shared" si="26"/>
        <v>0.7889769703932108</v>
      </c>
      <c r="AN30">
        <v>-1.26947487616929</v>
      </c>
      <c r="AO30" t="s">
        <v>342</v>
      </c>
      <c r="AP30" t="s">
        <v>342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2.0998656021503997E-2</v>
      </c>
      <c r="AV30">
        <f t="shared" si="29"/>
        <v>-1.2694748761692856</v>
      </c>
      <c r="AW30" t="e">
        <f t="shared" si="30"/>
        <v>#DIV/0!</v>
      </c>
      <c r="AX30" t="e">
        <f t="shared" si="31"/>
        <v>#DIV/0!</v>
      </c>
      <c r="AY30">
        <f t="shared" si="32"/>
        <v>2.1148458710656825E-13</v>
      </c>
      <c r="AZ30" t="e">
        <f t="shared" si="33"/>
        <v>#DIV/0!</v>
      </c>
      <c r="BA30" t="s">
        <v>342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1.2674641181245372</v>
      </c>
      <c r="BH30" t="e">
        <f t="shared" si="39"/>
        <v>#DIV/0!</v>
      </c>
      <c r="BI30" t="e">
        <f t="shared" si="40"/>
        <v>#DIV/0!</v>
      </c>
      <c r="BJ30">
        <f t="shared" si="41"/>
        <v>4.9998399999999998E-2</v>
      </c>
      <c r="BK30">
        <f t="shared" si="42"/>
        <v>2.0998656021503997E-2</v>
      </c>
      <c r="BL30">
        <f t="shared" si="43"/>
        <v>0.41998655999999995</v>
      </c>
      <c r="BM30">
        <f t="shared" si="44"/>
        <v>9.4996959999999991E-2</v>
      </c>
      <c r="BN30">
        <v>6</v>
      </c>
      <c r="BO30">
        <v>0.5</v>
      </c>
      <c r="BP30" t="s">
        <v>285</v>
      </c>
      <c r="BQ30">
        <v>1599862875.5</v>
      </c>
      <c r="BR30">
        <v>400.745</v>
      </c>
      <c r="BS30">
        <v>399.98399999999998</v>
      </c>
      <c r="BT30">
        <v>14.635199999999999</v>
      </c>
      <c r="BU30">
        <v>12.760899999999999</v>
      </c>
      <c r="BV30">
        <v>399.37599999999998</v>
      </c>
      <c r="BW30">
        <v>14.7455</v>
      </c>
      <c r="BX30">
        <v>500.03199999999998</v>
      </c>
      <c r="BY30">
        <v>101.35599999999999</v>
      </c>
      <c r="BZ30">
        <v>0.100039</v>
      </c>
      <c r="CA30">
        <v>24.436900000000001</v>
      </c>
      <c r="CB30">
        <v>23.944099999999999</v>
      </c>
      <c r="CC30">
        <v>999.9</v>
      </c>
      <c r="CD30">
        <v>0</v>
      </c>
      <c r="CE30">
        <v>0</v>
      </c>
      <c r="CF30">
        <v>10001.200000000001</v>
      </c>
      <c r="CG30">
        <v>0</v>
      </c>
      <c r="CH30">
        <v>1.5289399999999999E-3</v>
      </c>
      <c r="CI30">
        <v>4.9998399999999998E-2</v>
      </c>
      <c r="CJ30">
        <v>0</v>
      </c>
      <c r="CK30">
        <v>0</v>
      </c>
      <c r="CL30">
        <v>0</v>
      </c>
      <c r="CM30">
        <v>665.99</v>
      </c>
      <c r="CN30">
        <v>4.9998399999999998E-2</v>
      </c>
      <c r="CO30">
        <v>-3.33</v>
      </c>
      <c r="CP30">
        <v>-2.17</v>
      </c>
      <c r="CQ30">
        <v>36.311999999999998</v>
      </c>
      <c r="CR30">
        <v>40.875</v>
      </c>
      <c r="CS30">
        <v>38.625</v>
      </c>
      <c r="CT30">
        <v>40.436999999999998</v>
      </c>
      <c r="CU30">
        <v>38.25</v>
      </c>
      <c r="CV30">
        <v>0</v>
      </c>
      <c r="CW30">
        <v>0</v>
      </c>
      <c r="CX30">
        <v>0</v>
      </c>
      <c r="CY30">
        <v>1378.7999999523199</v>
      </c>
      <c r="CZ30">
        <v>0</v>
      </c>
      <c r="DA30">
        <v>668.63279999999997</v>
      </c>
      <c r="DB30">
        <v>-3.2592308049907799</v>
      </c>
      <c r="DC30">
        <v>-16.981538513139402</v>
      </c>
      <c r="DD30">
        <v>-0.48039999999999999</v>
      </c>
      <c r="DE30">
        <v>15</v>
      </c>
      <c r="DF30">
        <v>1599862894</v>
      </c>
      <c r="DG30" t="s">
        <v>347</v>
      </c>
      <c r="DH30">
        <v>1599862894</v>
      </c>
      <c r="DI30">
        <v>1599861432.5999999</v>
      </c>
      <c r="DJ30">
        <v>69</v>
      </c>
      <c r="DK30">
        <v>0.114</v>
      </c>
      <c r="DL30">
        <v>2E-3</v>
      </c>
      <c r="DM30">
        <v>1.369</v>
      </c>
      <c r="DN30">
        <v>-0.11</v>
      </c>
      <c r="DO30">
        <v>400</v>
      </c>
      <c r="DP30">
        <v>13</v>
      </c>
      <c r="DQ30">
        <v>0.66</v>
      </c>
      <c r="DR30">
        <v>0.03</v>
      </c>
      <c r="DS30">
        <v>0.61576387499999996</v>
      </c>
      <c r="DT30">
        <v>0.105187801125703</v>
      </c>
      <c r="DU30">
        <v>3.2606978556888301E-2</v>
      </c>
      <c r="DV30">
        <v>1</v>
      </c>
      <c r="DW30">
        <v>668.69</v>
      </c>
      <c r="DX30">
        <v>-0.408030431107828</v>
      </c>
      <c r="DY30">
        <v>1.9260871643583299</v>
      </c>
      <c r="DZ30">
        <v>1</v>
      </c>
      <c r="EA30">
        <v>1.8785657499999999</v>
      </c>
      <c r="EB30">
        <v>-6.9714821764093303E-4</v>
      </c>
      <c r="EC30">
        <v>2.2601370395398698E-3</v>
      </c>
      <c r="ED30">
        <v>1</v>
      </c>
      <c r="EE30">
        <v>3</v>
      </c>
      <c r="EF30">
        <v>3</v>
      </c>
      <c r="EG30" t="s">
        <v>291</v>
      </c>
      <c r="EH30">
        <v>100</v>
      </c>
      <c r="EI30">
        <v>100</v>
      </c>
      <c r="EJ30">
        <v>1.369</v>
      </c>
      <c r="EK30">
        <v>-0.1103</v>
      </c>
      <c r="EL30">
        <v>1.2554500000001101</v>
      </c>
      <c r="EM30">
        <v>0</v>
      </c>
      <c r="EN30">
        <v>0</v>
      </c>
      <c r="EO30">
        <v>0</v>
      </c>
      <c r="EP30">
        <v>-0.110369999999998</v>
      </c>
      <c r="EQ30">
        <v>0</v>
      </c>
      <c r="ER30">
        <v>0</v>
      </c>
      <c r="ES30">
        <v>0</v>
      </c>
      <c r="ET30">
        <v>-1</v>
      </c>
      <c r="EU30">
        <v>-1</v>
      </c>
      <c r="EV30">
        <v>-1</v>
      </c>
      <c r="EW30">
        <v>-1</v>
      </c>
      <c r="EX30">
        <v>24.2</v>
      </c>
      <c r="EY30">
        <v>24</v>
      </c>
      <c r="EZ30">
        <v>2</v>
      </c>
      <c r="FA30">
        <v>467.66399999999999</v>
      </c>
      <c r="FB30">
        <v>471.26499999999999</v>
      </c>
      <c r="FC30">
        <v>22.639900000000001</v>
      </c>
      <c r="FD30">
        <v>29.633600000000001</v>
      </c>
      <c r="FE30">
        <v>30.0001</v>
      </c>
      <c r="FF30">
        <v>29.660699999999999</v>
      </c>
      <c r="FG30">
        <v>29.6374</v>
      </c>
      <c r="FH30">
        <v>21.3063</v>
      </c>
      <c r="FI30">
        <v>-30</v>
      </c>
      <c r="FJ30">
        <v>-30</v>
      </c>
      <c r="FK30">
        <v>22.64</v>
      </c>
      <c r="FL30">
        <v>400</v>
      </c>
      <c r="FM30">
        <v>10.1441</v>
      </c>
      <c r="FN30">
        <v>101.693</v>
      </c>
      <c r="FO30">
        <v>101.762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2020-09-11T17:21:57Z</dcterms:created>
  <dcterms:modified xsi:type="dcterms:W3CDTF">2020-09-21T13:56:12Z</dcterms:modified>
</cp:coreProperties>
</file>